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sb3TYEaiFTiziYy4abi3W7Sv7vL+Aak7FtQ/yXwX1fnC2NKZZqD3vl7SNdQCgtHZJI19Qx+nhUBw64JKGVCMfw==" workbookSaltValue="XgpKc6DhVBY+X9Rhkm41OQ==" workbookSpinCount="100000" lockStructure="1"/>
  <bookViews>
    <workbookView xWindow="0" yWindow="0" windowWidth="23040" windowHeight="9192" tabRatio="893"/>
  </bookViews>
  <sheets>
    <sheet name="Formulaic Cost Data" sheetId="2" r:id="rId1"/>
    <sheet name="Capital Cost Data" sheetId="5" r:id="rId2"/>
    <sheet name="NERC-CIP Specific Cost" sheetId="9" r:id="rId3"/>
    <sheet name="MTSL Information" sheetId="10" r:id="rId4"/>
  </sheets>
  <definedNames>
    <definedName name="_xlnm.Print_Area" localSheetId="1">'Capital Cost Data'!$A$1:$K$140</definedName>
    <definedName name="_xlnm.Print_Area" localSheetId="0">'Formulaic Cost Data'!$A$1:$K$107</definedName>
    <definedName name="_xlnm.Print_Area" localSheetId="2">'NERC-CIP Specific Cost'!$A$1:$K$146</definedName>
  </definedNames>
  <calcPr calcId="162913"/>
</workbook>
</file>

<file path=xl/calcChain.xml><?xml version="1.0" encoding="utf-8"?>
<calcChain xmlns="http://schemas.openxmlformats.org/spreadsheetml/2006/main">
  <c r="N67" i="9" l="1"/>
  <c r="N58" i="5"/>
  <c r="N63" i="9" l="1"/>
  <c r="N65" i="9"/>
  <c r="N61" i="9"/>
  <c r="H67" i="9" s="1"/>
  <c r="N69" i="9"/>
  <c r="M100" i="5"/>
  <c r="N80" i="9" l="1"/>
  <c r="I80" i="9" s="1"/>
  <c r="B80" i="9"/>
  <c r="N68" i="2"/>
  <c r="O35" i="5" l="1"/>
  <c r="O28" i="2"/>
  <c r="N60" i="5" l="1"/>
  <c r="N47" i="5"/>
  <c r="N56" i="5" l="1"/>
  <c r="N54" i="5"/>
  <c r="N52" i="5"/>
  <c r="H58" i="5" s="1"/>
  <c r="N71" i="5" s="1"/>
  <c r="P41" i="9" l="1"/>
  <c r="B71" i="5" l="1"/>
  <c r="Q41" i="9"/>
  <c r="R41" i="9" s="1"/>
  <c r="S41" i="9" s="1"/>
  <c r="B42" i="9" s="1"/>
  <c r="I127" i="9"/>
  <c r="I122" i="5"/>
  <c r="P40" i="2"/>
  <c r="Q40" i="2" s="1"/>
  <c r="R40" i="2" s="1"/>
  <c r="S40" i="2" s="1"/>
  <c r="B41" i="2" s="1"/>
  <c r="I71" i="5" l="1"/>
  <c r="I80" i="5"/>
  <c r="R30" i="9"/>
  <c r="O32" i="9"/>
  <c r="O32" i="2" l="1"/>
  <c r="O30" i="2"/>
  <c r="R30" i="2" l="1"/>
  <c r="N90" i="2"/>
  <c r="I90" i="2" s="1"/>
  <c r="M105" i="9" l="1"/>
  <c r="H100" i="5"/>
  <c r="H105" i="9" l="1"/>
  <c r="I120" i="5"/>
  <c r="H68" i="2"/>
  <c r="I125" i="9" l="1"/>
  <c r="I88" i="2"/>
  <c r="P28" i="2" l="1"/>
  <c r="D38" i="2" s="1"/>
  <c r="Q28" i="2"/>
  <c r="P28" i="9"/>
  <c r="D39" i="9" s="1"/>
  <c r="O28" i="9"/>
  <c r="I90" i="5"/>
  <c r="N43" i="5"/>
  <c r="N41" i="5"/>
  <c r="N39" i="5"/>
  <c r="N56" i="9"/>
  <c r="N52" i="9"/>
  <c r="N50" i="9"/>
  <c r="N48" i="9"/>
  <c r="N54" i="9" s="1"/>
  <c r="I98" i="9"/>
  <c r="I89" i="9"/>
  <c r="O30" i="9"/>
  <c r="N36" i="9" s="1"/>
  <c r="N29" i="9"/>
  <c r="O29" i="9" s="1"/>
  <c r="H29" i="9" s="1"/>
  <c r="Q28" i="9"/>
  <c r="S4" i="9"/>
  <c r="T4" i="9" s="1"/>
  <c r="S3" i="9"/>
  <c r="T3" i="9" s="1"/>
  <c r="I50" i="2"/>
  <c r="N29" i="2"/>
  <c r="O29" i="2" s="1"/>
  <c r="H29" i="2" s="1"/>
  <c r="I59" i="2"/>
  <c r="N36" i="2"/>
  <c r="S4" i="2"/>
  <c r="T4" i="2"/>
  <c r="S3" i="2"/>
  <c r="T3" i="2"/>
  <c r="N45" i="5" l="1"/>
  <c r="H45" i="5" s="1"/>
  <c r="N69" i="5" s="1"/>
  <c r="B78" i="9"/>
  <c r="N78" i="9"/>
  <c r="I78" i="9" s="1"/>
  <c r="G54" i="9"/>
  <c r="R28" i="2"/>
  <c r="N40" i="2" s="1"/>
  <c r="R28" i="9"/>
  <c r="B41" i="9" s="1"/>
  <c r="B69" i="5" l="1"/>
  <c r="B40" i="2"/>
  <c r="I40" i="2"/>
  <c r="I92" i="2" s="1"/>
  <c r="N41" i="9"/>
  <c r="F39" i="9"/>
  <c r="F38" i="2"/>
  <c r="I69" i="5" l="1"/>
  <c r="I124" i="5" s="1"/>
  <c r="I41" i="9"/>
  <c r="I129" i="9" s="1"/>
</calcChain>
</file>

<file path=xl/sharedStrings.xml><?xml version="1.0" encoding="utf-8"?>
<sst xmlns="http://schemas.openxmlformats.org/spreadsheetml/2006/main" count="428" uniqueCount="174">
  <si>
    <t>INSTALLED CAPACITY</t>
  </si>
  <si>
    <t>ANNUAL VOM</t>
  </si>
  <si>
    <t>MW</t>
  </si>
  <si>
    <t>GAL/HR</t>
  </si>
  <si>
    <t>$/GAL</t>
  </si>
  <si>
    <t>$</t>
  </si>
  <si>
    <t>BLACK START GENERATING UNIT NAME</t>
  </si>
  <si>
    <t xml:space="preserve">      For Oil Fired Units</t>
  </si>
  <si>
    <t xml:space="preserve">      As defined in Schedule 6A</t>
  </si>
  <si>
    <t xml:space="preserve">      If Necessary</t>
  </si>
  <si>
    <t>COST DATA SUBMITTED BY</t>
  </si>
  <si>
    <t>COST DATA SUBMITTED ON</t>
  </si>
  <si>
    <t>NAME:</t>
  </si>
  <si>
    <t>DATE:</t>
  </si>
  <si>
    <t>Additional costs that are exceptions to Schedule 6A may be submitted as attachments to this form.</t>
  </si>
  <si>
    <r>
      <t>Note:</t>
    </r>
    <r>
      <rPr>
        <sz val="12"/>
        <rFont val="Arial"/>
        <family val="2"/>
      </rPr>
      <t xml:space="preserve"> All data must be submitted on a unit by unit basis</t>
    </r>
  </si>
  <si>
    <t>PJM Open Access Transmission Tariff</t>
  </si>
  <si>
    <r>
      <t xml:space="preserve">Details of Black Start Revenue Requirements can be found in </t>
    </r>
    <r>
      <rPr>
        <b/>
        <sz val="12"/>
        <rFont val="Arial"/>
        <family val="2"/>
      </rPr>
      <t>Schedule 6A</t>
    </r>
    <r>
      <rPr>
        <sz val="12"/>
        <rFont val="Arial"/>
        <family val="2"/>
      </rPr>
      <t xml:space="preserve"> of the </t>
    </r>
  </si>
  <si>
    <t>SUBMISSION PROCEDURE</t>
  </si>
  <si>
    <t>FOR AUDITING PURPOSES, SUBMIT THIS EXCEL FILE USING THE BLACKSTART XLS UPLOAD PROCESS*</t>
  </si>
  <si>
    <r>
      <t xml:space="preserve">*Submit .xls files only.  If you are concerned that your file did not transfer properly, please contact </t>
    </r>
    <r>
      <rPr>
        <b/>
        <sz val="12"/>
        <rFont val="Arial"/>
        <family val="2"/>
      </rPr>
      <t xml:space="preserve">blackstart@pjm.com </t>
    </r>
  </si>
  <si>
    <t>PJM BLACK START FORMULAIC COST DATA FORM</t>
  </si>
  <si>
    <r>
      <t>Note:</t>
    </r>
    <r>
      <rPr>
        <sz val="12"/>
        <rFont val="Arial"/>
        <family val="2"/>
      </rPr>
      <t xml:space="preserve"> All data must be submitted on an annual unit by unit basis</t>
    </r>
  </si>
  <si>
    <t>Engineering</t>
  </si>
  <si>
    <t>Construction</t>
  </si>
  <si>
    <t>Miscellaneous Expenses</t>
  </si>
  <si>
    <t>SECTION 2: VARIABLE COST COMPONENTS</t>
  </si>
  <si>
    <t>YR(S)</t>
  </si>
  <si>
    <t>TOTAL</t>
  </si>
  <si>
    <t xml:space="preserve">      As defined in Cost Development Guidelines (VOM does not include the 10% adder for Cost Capped Operations)</t>
  </si>
  <si>
    <t>TRANSMISSION ZONE</t>
  </si>
  <si>
    <t>Combustion Turbine</t>
  </si>
  <si>
    <t>Hydroelectric</t>
  </si>
  <si>
    <t>Diesel</t>
  </si>
  <si>
    <t>Automatic Load Rejection</t>
  </si>
  <si>
    <t>GAL</t>
  </si>
  <si>
    <t>FUEL HANDLING (BASIS)</t>
  </si>
  <si>
    <t>FUEL COST (COMMODITY FWD STRIP)</t>
  </si>
  <si>
    <t>Black Start Class</t>
  </si>
  <si>
    <t>Black Start Capable</t>
  </si>
  <si>
    <t>Cost of New Entry</t>
  </si>
  <si>
    <t>Start</t>
  </si>
  <si>
    <t>Area 1</t>
  </si>
  <si>
    <t>Area 2</t>
  </si>
  <si>
    <t>Area 3</t>
  </si>
  <si>
    <t>Transco</t>
  </si>
  <si>
    <t>CONE Area</t>
  </si>
  <si>
    <t>PS</t>
  </si>
  <si>
    <t>PECO</t>
  </si>
  <si>
    <t>PPL</t>
  </si>
  <si>
    <t>BGE</t>
  </si>
  <si>
    <t>JCPL</t>
  </si>
  <si>
    <t>MetEd</t>
  </si>
  <si>
    <t>Penelec</t>
  </si>
  <si>
    <t>PEPCO</t>
  </si>
  <si>
    <t>AE</t>
  </si>
  <si>
    <t>DPL</t>
  </si>
  <si>
    <t>RECO</t>
  </si>
  <si>
    <t>APS</t>
  </si>
  <si>
    <t>ComED</t>
  </si>
  <si>
    <t>AEP</t>
  </si>
  <si>
    <t>Dayton</t>
  </si>
  <si>
    <t>DLCo</t>
  </si>
  <si>
    <t>Dominion</t>
  </si>
  <si>
    <t>CONE Area Definitions</t>
  </si>
  <si>
    <t>CONE Area 1: AE, DPL, JCPL, PECO, PS, RECO</t>
  </si>
  <si>
    <t>Resource Types</t>
  </si>
  <si>
    <t>Age</t>
  </si>
  <si>
    <t>Remaining</t>
  </si>
  <si>
    <t>Levelized CRF</t>
  </si>
  <si>
    <t>1 to 5 years</t>
  </si>
  <si>
    <t>6 to 10 years</t>
  </si>
  <si>
    <t>11 to 15 years</t>
  </si>
  <si>
    <t>16+ years</t>
  </si>
  <si>
    <t>ATSI</t>
  </si>
  <si>
    <t>RESOURCE TYPE</t>
  </si>
  <si>
    <t>RESOURCE CLASS</t>
  </si>
  <si>
    <t>SECTION 1: FIXED BLACK START SERVICE COST COMPONENT</t>
  </si>
  <si>
    <t>CONE AREA:</t>
  </si>
  <si>
    <t>X</t>
  </si>
  <si>
    <t>SECTION 2: VARIABLE BLACK START SERVICE COST COMPONENT</t>
  </si>
  <si>
    <t>ALLOCATION FACTOR (Y)</t>
  </si>
  <si>
    <t>VARIABLE BSSCC =</t>
  </si>
  <si>
    <t>ANNUAL TRAINING COST PER PLANT</t>
  </si>
  <si>
    <t>CRITICAL RESOURCES PER PLANT</t>
  </si>
  <si>
    <t xml:space="preserve">TRAINING BSSCC (PER RESOURCE) = </t>
  </si>
  <si>
    <t>SECTION 3: TRAINING BLACK START SERVICE COST COMPONENT</t>
  </si>
  <si>
    <t>SECTION 4: FUEL STORAGE BLACK START SERVICE COST COMPONENT</t>
  </si>
  <si>
    <t>FUEL BURN RATE</t>
  </si>
  <si>
    <t>BOND RATE (BAA1)</t>
  </si>
  <si>
    <t xml:space="preserve">FUEL STORAGE BSSCC (PER RESOURCE) = </t>
  </si>
  <si>
    <t>RUN HOURS</t>
  </si>
  <si>
    <t>HR</t>
  </si>
  <si>
    <t xml:space="preserve">      From Resources's Restoration Plan, 16 unless specified</t>
  </si>
  <si>
    <t>ESTIMATED TOTAL ANNUAL BLACK START SERVICE COST =</t>
  </si>
  <si>
    <t xml:space="preserve">      Automatic Load Rejection resources are only elligible for training costs</t>
  </si>
  <si>
    <t>SECTION 3: VARIABLE BLACK START SERVICE COST COMPONENT</t>
  </si>
  <si>
    <t>SECTION 4: TRAINING BLACK START SERVICE COST COMPONENT</t>
  </si>
  <si>
    <t>SECTION 5: FUEL STORAGE BLACK START SERVICE COST COMPONENT</t>
  </si>
  <si>
    <r>
      <t>Note:</t>
    </r>
    <r>
      <rPr>
        <sz val="12"/>
        <rFont val="Arial"/>
        <family val="2"/>
      </rPr>
      <t xml:space="preserve"> All data must be submitted on an unit by unit basis</t>
    </r>
  </si>
  <si>
    <t xml:space="preserve">         PJM BLACK START NERC-CIP SPECIFIC COST DATA FORM</t>
  </si>
  <si>
    <t>UNIT AGE</t>
  </si>
  <si>
    <t>FORECASTED REMAINING UNIT LIFE</t>
  </si>
  <si>
    <t>SECTION 1: BASE FORMULA RATE COST COMPONENT</t>
  </si>
  <si>
    <t>BLACK START NERC-CIP UNIT CAPACITY</t>
  </si>
  <si>
    <t>(BLACK START NERC-CIP UNIT CAPACITY IS CAPPED AT 100 MW FOR HYDRO UNIT OR 50 MW FOR DIESEL OR CT UNIT)</t>
  </si>
  <si>
    <t>NOTE: All detailed calculations and documentation of actual cost components must accompany this actual cost filing form</t>
  </si>
  <si>
    <t>and be submitted to PJM and the MMU before approval. Additional costs that are exceptions to Schedule 6A</t>
  </si>
  <si>
    <t>may be submitted as attachments to this form.</t>
  </si>
  <si>
    <t>CONE Area 2: BGE, PEPCO</t>
  </si>
  <si>
    <t>CONE Area 4: MetEd, Penelec, PPL</t>
  </si>
  <si>
    <t>DEOK</t>
  </si>
  <si>
    <t>Area 4</t>
  </si>
  <si>
    <t>Area 5</t>
  </si>
  <si>
    <t>FORECASTED REMAINING LIFE</t>
  </si>
  <si>
    <t xml:space="preserve">     PJM BLACK START CAPITAL COST DATA FORM</t>
  </si>
  <si>
    <r>
      <t>NOTE</t>
    </r>
    <r>
      <rPr>
        <sz val="12"/>
        <rFont val="Arial"/>
        <family val="2"/>
      </rPr>
      <t>: All detailed calculations and documentation of actual cost components must accompany this capital cost filing form</t>
    </r>
  </si>
  <si>
    <t>CONE Area 3: AEP, APS, ATSI, ComED, Dayton, DEOK, Duquesne, EKPC</t>
  </si>
  <si>
    <t>EKPC</t>
  </si>
  <si>
    <t>CONE Area 5: Dominion after 2018 CONE Area 3</t>
  </si>
  <si>
    <t>https://www.pjm.com/-/media/etools/edart/edart-user-guide.ashx?la=en</t>
  </si>
  <si>
    <t xml:space="preserve">Guidance for MTSL (minimum tank suction level) </t>
  </si>
  <si>
    <t>Per PJM OATT Schedule 6A Black Start Service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</si>
  <si>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 xml:space="preserve">MTSL is the amount of fuel at the bottom of a tank which cannot be recovered for use.  </t>
  </si>
  <si>
    <t>The MMU recommends that for oil tanks which are shared with other resources that only a proportionate share of the MTSL be allocated for black start units.  Using the following formula:  (Unit Fuel Burn Rate X Minimum Run Hours) / (Tank Capacity - MTSL) = %; then multiple the product of % X MTSL to receive the MMU's Black Start MTSL</t>
  </si>
  <si>
    <t>Example for tank capacity of 4,000,000 gallons; Minimum Tank Suction Level of 800,000 gallons; and Black Start Fuel Burn of 192,000 gallons</t>
  </si>
  <si>
    <t>MMU MTSL Example:</t>
  </si>
  <si>
    <t xml:space="preserve">(to be used to enter MTSL in MIRA) </t>
  </si>
  <si>
    <r>
      <rPr>
        <b/>
        <sz val="12"/>
        <rFont val="Arial"/>
        <family val="2"/>
      </rPr>
      <t xml:space="preserve">Tank Capacity </t>
    </r>
    <r>
      <rPr>
        <sz val="12"/>
        <rFont val="Arial"/>
        <family val="2"/>
      </rPr>
      <t>= 4,000,000 gals</t>
    </r>
  </si>
  <si>
    <r>
      <rPr>
        <b/>
        <sz val="12"/>
        <rFont val="Arial"/>
        <family val="2"/>
      </rPr>
      <t>MTSL</t>
    </r>
    <r>
      <rPr>
        <sz val="12"/>
        <rFont val="Arial"/>
        <family val="2"/>
      </rPr>
      <t xml:space="preserve"> = 800,000 gals</t>
    </r>
  </si>
  <si>
    <r>
      <rPr>
        <b/>
        <sz val="12"/>
        <rFont val="Arial"/>
        <family val="2"/>
      </rPr>
      <t>Unit Fuel Burn Rate =</t>
    </r>
    <r>
      <rPr>
        <sz val="12"/>
        <rFont val="Arial"/>
        <family val="2"/>
      </rPr>
      <t xml:space="preserve"> 12,000 gals per hour</t>
    </r>
  </si>
  <si>
    <r>
      <rPr>
        <b/>
        <sz val="12"/>
        <rFont val="Arial"/>
        <family val="2"/>
      </rPr>
      <t xml:space="preserve">Minimum Run Hours </t>
    </r>
    <r>
      <rPr>
        <sz val="12"/>
        <rFont val="Arial"/>
        <family val="2"/>
      </rPr>
      <t>= 16 hours</t>
    </r>
  </si>
  <si>
    <r>
      <rPr>
        <b/>
        <sz val="12"/>
        <rFont val="Arial"/>
        <family val="2"/>
      </rPr>
      <t>Total Black Start Fuel Burn</t>
    </r>
    <r>
      <rPr>
        <sz val="12"/>
        <rFont val="Arial"/>
        <family val="2"/>
      </rPr>
      <t xml:space="preserve"> = 192,000 gals</t>
    </r>
  </si>
  <si>
    <r>
      <rPr>
        <b/>
        <sz val="12"/>
        <rFont val="Arial"/>
        <family val="2"/>
      </rPr>
      <t xml:space="preserve">Black Start Tank Ratio </t>
    </r>
    <r>
      <rPr>
        <sz val="12"/>
        <rFont val="Arial"/>
        <family val="2"/>
      </rPr>
      <t>= (Unit Fuel Burn Rate X 16) / (Tank Capacity  - MTSL) =  (12,000 gals/hr X 16 hrs)/(4,000,000 gals - 800,000 gls) = 6%</t>
    </r>
  </si>
  <si>
    <r>
      <rPr>
        <b/>
        <sz val="12"/>
        <rFont val="Arial"/>
        <family val="2"/>
      </rPr>
      <t>MMU</t>
    </r>
    <r>
      <rPr>
        <sz val="12"/>
        <rFont val="Arial"/>
        <family val="2"/>
      </rPr>
      <t xml:space="preserve"> </t>
    </r>
    <r>
      <rPr>
        <b/>
        <sz val="12"/>
        <rFont val="Arial"/>
        <family val="2"/>
      </rPr>
      <t>Black Start MTSL</t>
    </r>
    <r>
      <rPr>
        <sz val="12"/>
        <rFont val="Arial"/>
        <family val="2"/>
      </rPr>
      <t xml:space="preserve"> = Black Start Tank Ratio X MTSL = 6.0% X 800,000 gals = 48,000 gals</t>
    </r>
  </si>
  <si>
    <t xml:space="preserve">(to be used to enter MTSL in this workbook and submit to PJM) </t>
  </si>
  <si>
    <t xml:space="preserve">ACTUAL MTSL Example:  </t>
  </si>
  <si>
    <r>
      <rPr>
        <b/>
        <sz val="12"/>
        <rFont val="Arial"/>
        <family val="2"/>
      </rPr>
      <t>ACTUAL MTSL</t>
    </r>
    <r>
      <rPr>
        <sz val="12"/>
        <rFont val="Arial"/>
        <family val="2"/>
      </rPr>
      <t xml:space="preserve"> = 800,000 gals</t>
    </r>
  </si>
  <si>
    <t>EMAIL:</t>
  </si>
  <si>
    <t>PHONE #:</t>
  </si>
  <si>
    <t>BLACK START GENERATING UNIT ID</t>
  </si>
  <si>
    <r>
      <t xml:space="preserve">MMU MINIMUM TANK SUCTION LEVEL (MTSL) </t>
    </r>
    <r>
      <rPr>
        <b/>
        <sz val="16"/>
        <rFont val="Arial"/>
        <family val="2"/>
      </rPr>
      <t>**</t>
    </r>
  </si>
  <si>
    <t xml:space="preserve">      For Oil Fired Units, please enter Black Start/Energy Tank Ratio MTSL submitted in the MIRA Black Start Module</t>
  </si>
  <si>
    <t xml:space="preserve">      For Oil Fired Units, please enter fuel tank's MTSL</t>
  </si>
  <si>
    <r>
      <t xml:space="preserve">ACTUAL MINIMUM TANK SUCTION LEVEL (MTSL) </t>
    </r>
    <r>
      <rPr>
        <sz val="16"/>
        <rFont val="Arial"/>
        <family val="2"/>
      </rPr>
      <t>**</t>
    </r>
  </si>
  <si>
    <r>
      <rPr>
        <b/>
        <sz val="16"/>
        <rFont val="Arial"/>
        <family val="2"/>
      </rPr>
      <t>**</t>
    </r>
    <r>
      <rPr>
        <sz val="12"/>
        <rFont val="Arial"/>
        <family val="2"/>
      </rPr>
      <t xml:space="preserve"> Please refernce the worksheet named "MTSL Information" that is located as a separate worksheet in this workbook.</t>
    </r>
  </si>
  <si>
    <t>TOTAL TANK VOLUME</t>
  </si>
  <si>
    <t>DATE UNIT ENTERED BLACK START SERVICE</t>
  </si>
  <si>
    <t>FUEL ASSURANCE</t>
  </si>
  <si>
    <t>Fuel Assurance</t>
  </si>
  <si>
    <t>Non-Fuel Assured</t>
  </si>
  <si>
    <t>Fuel Assured</t>
  </si>
  <si>
    <t>Z Factor</t>
  </si>
  <si>
    <t>INCENTIVE FACTOR (Z) =</t>
  </si>
  <si>
    <t>FUEL ASSURANCE TYPE</t>
  </si>
  <si>
    <t>Fuel Assurance Type</t>
  </si>
  <si>
    <t>Fuel Storage</t>
  </si>
  <si>
    <t>Multiple Pipelines</t>
  </si>
  <si>
    <t>90% Confidence</t>
  </si>
  <si>
    <t>N/A</t>
  </si>
  <si>
    <t>Black Start RFP and Fuel Assurance FAQ</t>
  </si>
  <si>
    <t>A:  BLACK START CAPITAL EXPENSE CATEGORIES</t>
  </si>
  <si>
    <t>B:  FUEL ASSURANCE CAPITAL EXPENSE CATEGORIES (if applicable)</t>
  </si>
  <si>
    <t>CAPITAL RECOVERY TYPE</t>
  </si>
  <si>
    <t>Capital Recovery Type</t>
  </si>
  <si>
    <t>Black Start and Fuel Assurance</t>
  </si>
  <si>
    <t>Black Start Only</t>
  </si>
  <si>
    <t>Fuel Assurance Only</t>
  </si>
  <si>
    <t>BS CRF RATE</t>
  </si>
  <si>
    <t>FA CRF RATE</t>
  </si>
  <si>
    <t>Posted CRF Rates</t>
  </si>
  <si>
    <t>NERC-CIP CRF</t>
  </si>
  <si>
    <t>SECTION 2: CAPITAL COST COMPONENT</t>
  </si>
  <si>
    <t>A:  NERC-CIP CAPITAL EXPENSE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</si>
</sst>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mm\ /\ dd\ /\ yyyy"/>
    <numFmt numFmtId="165" formatCode="_(* #,##0.00_);_(* \(#,##0.00\)"/>
    <numFmt numFmtId="166" formatCode="0.000"/>
  </numFmts>
  <fonts count="27" x14ac:knownFonts="1">
    <font>
      <sz val="10"/>
      <name val="Arial"/>
    </font>
    <font>
      <sz val="10"/>
      <name val="Arial"/>
    </font>
    <font>
      <b/>
      <sz val="18"/>
      <name val="Arial"/>
      <family val="2"/>
    </font>
    <font>
      <sz val="12"/>
      <name val="Arial"/>
      <family val="2"/>
    </font>
    <font>
      <b/>
      <i/>
      <sz val="12"/>
      <name val="Arial"/>
      <family val="2"/>
    </font>
    <font>
      <i/>
      <sz val="12"/>
      <name val="Arial"/>
      <family val="2"/>
    </font>
    <font>
      <sz val="10"/>
      <name val="Arial"/>
      <family val="2"/>
    </font>
    <font>
      <b/>
      <sz val="12"/>
      <name val="Arial"/>
      <family val="2"/>
    </font>
    <font>
      <sz val="8"/>
      <name val="Arial"/>
      <family val="2"/>
    </font>
    <font>
      <u/>
      <sz val="10"/>
      <color indexed="12"/>
      <name val="Arial"/>
      <family val="2"/>
    </font>
    <font>
      <b/>
      <u/>
      <sz val="12"/>
      <name val="Arial"/>
      <family val="2"/>
    </font>
    <font>
      <sz val="12"/>
      <name val="Arial"/>
      <family val="2"/>
    </font>
    <font>
      <u/>
      <sz val="12"/>
      <color indexed="12"/>
      <name val="Arial"/>
      <family val="2"/>
    </font>
    <font>
      <sz val="12"/>
      <name val="Symbol"/>
      <family val="1"/>
      <charset val="2"/>
    </font>
    <font>
      <sz val="12"/>
      <name val="Courier New"/>
      <family val="3"/>
    </font>
    <font>
      <u/>
      <sz val="12"/>
      <name val="Arial"/>
      <family val="2"/>
    </font>
    <font>
      <b/>
      <u/>
      <sz val="10"/>
      <name val="Arial"/>
      <family val="2"/>
    </font>
    <font>
      <sz val="11"/>
      <name val="Arial"/>
      <family val="2"/>
    </font>
    <font>
      <sz val="16"/>
      <name val="Arial"/>
      <family val="2"/>
    </font>
    <font>
      <i/>
      <sz val="10"/>
      <name val="Arial"/>
      <family val="2"/>
    </font>
    <font>
      <b/>
      <sz val="16"/>
      <name val="Arial"/>
      <family val="2"/>
    </font>
    <font>
      <b/>
      <sz val="10"/>
      <color theme="1"/>
      <name val="Arial"/>
      <family val="2"/>
    </font>
    <font>
      <b/>
      <u/>
      <sz val="10"/>
      <color theme="1"/>
      <name val="Arial"/>
      <family val="2"/>
    </font>
    <font>
      <b/>
      <sz val="10"/>
      <name val="Arial"/>
      <family val="2"/>
    </font>
    <font>
      <sz val="10"/>
      <color rgb="FF040C28"/>
      <name val="Roboto"/>
    </font>
    <font>
      <i/>
      <sz val="11"/>
      <name val="Arial"/>
      <family val="2"/>
    </font>
    <font>
      <b/>
      <sz val="11"/>
      <name val="Arial"/>
      <family val="2"/>
    </font>
  </fonts>
  <fills count="6">
    <fill>
      <patternFill patternType="none"/>
    </fill>
    <fill>
      <patternFill patternType="gray125"/>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87">
    <xf numFmtId="0" fontId="0" fillId="0" borderId="0" xfId="0"/>
    <xf numFmtId="0" fontId="0" fillId="2" borderId="0" xfId="0" applyFill="1"/>
    <xf numFmtId="0" fontId="0" fillId="0" borderId="1" xfId="0" applyBorder="1"/>
    <xf numFmtId="0" fontId="3" fillId="0" borderId="0" xfId="0" applyFont="1"/>
    <xf numFmtId="0" fontId="4" fillId="0" borderId="0" xfId="0" applyFont="1"/>
    <xf numFmtId="164" fontId="3" fillId="0" borderId="0" xfId="0" applyNumberFormat="1" applyFont="1" applyBorder="1" applyAlignment="1">
      <alignment horizontal="center"/>
    </xf>
    <xf numFmtId="0" fontId="5" fillId="0" borderId="0" xfId="0" applyFont="1"/>
    <xf numFmtId="0" fontId="3" fillId="0" borderId="1" xfId="0" applyFont="1" applyBorder="1"/>
    <xf numFmtId="0" fontId="3" fillId="0" borderId="0" xfId="0" applyFont="1" applyBorder="1" applyAlignment="1">
      <alignment horizontal="center"/>
    </xf>
    <xf numFmtId="0" fontId="7" fillId="0" borderId="0" xfId="0" applyFont="1"/>
    <xf numFmtId="0" fontId="10" fillId="0" borderId="0" xfId="0" applyFont="1"/>
    <xf numFmtId="0" fontId="11" fillId="0" borderId="0" xfId="0" applyFont="1"/>
    <xf numFmtId="0" fontId="12" fillId="0" borderId="0" xfId="2" applyFont="1" applyAlignment="1" applyProtection="1"/>
    <xf numFmtId="0" fontId="0" fillId="0" borderId="0" xfId="0" applyBorder="1"/>
    <xf numFmtId="0" fontId="3" fillId="0" borderId="0" xfId="0" applyFont="1" applyAlignment="1">
      <alignment horizontal="right"/>
    </xf>
    <xf numFmtId="164" fontId="3" fillId="0" borderId="0" xfId="0" applyNumberFormat="1" applyFont="1" applyBorder="1" applyAlignment="1">
      <alignment horizontal="right"/>
    </xf>
    <xf numFmtId="0" fontId="3" fillId="0" borderId="2" xfId="0" applyFont="1" applyBorder="1" applyAlignment="1">
      <alignment horizontal="right"/>
    </xf>
    <xf numFmtId="0" fontId="3" fillId="0" borderId="0" xfId="0" applyFont="1" applyBorder="1" applyAlignment="1">
      <alignment horizontal="right"/>
    </xf>
    <xf numFmtId="0" fontId="13" fillId="0" borderId="0" xfId="0" applyFont="1" applyAlignment="1">
      <alignment horizontal="justify"/>
    </xf>
    <xf numFmtId="0" fontId="3" fillId="0" borderId="0" xfId="0" applyFont="1" applyAlignment="1">
      <alignment horizontal="justify"/>
    </xf>
    <xf numFmtId="0" fontId="14" fillId="0" borderId="0" xfId="0" applyFont="1" applyAlignment="1">
      <alignment horizontal="justify"/>
    </xf>
    <xf numFmtId="0" fontId="11" fillId="2" borderId="0" xfId="0" applyFont="1" applyFill="1"/>
    <xf numFmtId="0" fontId="3" fillId="0" borderId="0" xfId="0" applyFont="1" applyBorder="1"/>
    <xf numFmtId="0" fontId="15" fillId="0" borderId="0" xfId="0" applyFont="1"/>
    <xf numFmtId="0" fontId="6" fillId="0" borderId="0" xfId="0" applyFont="1"/>
    <xf numFmtId="0" fontId="22" fillId="3" borderId="0" xfId="0" applyFont="1" applyFill="1" applyProtection="1">
      <protection hidden="1"/>
    </xf>
    <xf numFmtId="0" fontId="0" fillId="3" borderId="0" xfId="0" applyFill="1" applyProtection="1">
      <protection hidden="1"/>
    </xf>
    <xf numFmtId="14" fontId="0" fillId="3" borderId="0" xfId="0" applyNumberFormat="1" applyFill="1" applyProtection="1">
      <protection hidden="1"/>
    </xf>
    <xf numFmtId="2" fontId="0" fillId="3" borderId="0" xfId="0" applyNumberFormat="1" applyFill="1" applyProtection="1">
      <protection hidden="1"/>
    </xf>
    <xf numFmtId="0" fontId="21" fillId="3" borderId="0" xfId="0" applyFont="1" applyFill="1" applyProtection="1">
      <protection hidden="1"/>
    </xf>
    <xf numFmtId="0" fontId="0" fillId="3" borderId="0" xfId="0" applyFont="1" applyFill="1" applyProtection="1">
      <protection hidden="1"/>
    </xf>
    <xf numFmtId="14" fontId="0" fillId="0" borderId="0" xfId="0" applyNumberFormat="1"/>
    <xf numFmtId="0" fontId="16" fillId="0" borderId="0" xfId="0" applyFont="1"/>
    <xf numFmtId="0" fontId="17" fillId="0" borderId="0" xfId="0" applyFont="1"/>
    <xf numFmtId="0" fontId="17" fillId="0" borderId="0" xfId="0" applyFont="1" applyBorder="1" applyAlignment="1">
      <alignment horizontal="center"/>
    </xf>
    <xf numFmtId="0" fontId="17" fillId="0" borderId="0" xfId="0" applyFont="1" applyBorder="1" applyAlignment="1">
      <alignment horizontal="left"/>
    </xf>
    <xf numFmtId="165" fontId="3" fillId="0" borderId="0" xfId="1" applyNumberFormat="1" applyFont="1" applyBorder="1" applyAlignment="1">
      <alignment horizontal="right"/>
    </xf>
    <xf numFmtId="0" fontId="22" fillId="3" borderId="0" xfId="0" applyFont="1" applyFill="1" applyProtection="1">
      <protection locked="0" hidden="1"/>
    </xf>
    <xf numFmtId="0" fontId="0" fillId="3" borderId="0" xfId="0" applyFill="1" applyProtection="1">
      <protection locked="0" hidden="1"/>
    </xf>
    <xf numFmtId="0" fontId="0" fillId="0" borderId="0" xfId="0" applyProtection="1">
      <protection locked="0"/>
    </xf>
    <xf numFmtId="0" fontId="0" fillId="4" borderId="0" xfId="0" applyFill="1"/>
    <xf numFmtId="0" fontId="3" fillId="0" borderId="0" xfId="0" applyFont="1" applyBorder="1" applyAlignment="1" applyProtection="1">
      <alignment horizontal="left"/>
      <protection locked="0"/>
    </xf>
    <xf numFmtId="4" fontId="3" fillId="0" borderId="0" xfId="0" applyNumberFormat="1" applyFont="1" applyBorder="1" applyAlignment="1">
      <alignment horizontal="right"/>
    </xf>
    <xf numFmtId="2" fontId="3" fillId="0" borderId="0" xfId="0" applyNumberFormat="1" applyFont="1" applyBorder="1" applyAlignment="1">
      <alignment horizontal="right"/>
    </xf>
    <xf numFmtId="0" fontId="6" fillId="3" borderId="0" xfId="0" applyFont="1" applyFill="1" applyProtection="1">
      <protection hidden="1"/>
    </xf>
    <xf numFmtId="2" fontId="0" fillId="0" borderId="0" xfId="0" applyNumberFormat="1"/>
    <xf numFmtId="0" fontId="0" fillId="0" borderId="0" xfId="0" applyAlignment="1">
      <alignment wrapText="1"/>
    </xf>
    <xf numFmtId="0" fontId="4" fillId="5" borderId="0" xfId="0" applyFont="1" applyFill="1"/>
    <xf numFmtId="0" fontId="19" fillId="0" borderId="0" xfId="0" applyFont="1"/>
    <xf numFmtId="164" fontId="3" fillId="0" borderId="0" xfId="0" applyNumberFormat="1" applyFont="1" applyBorder="1" applyAlignment="1" applyProtection="1">
      <alignment horizontal="left"/>
      <protection locked="0"/>
    </xf>
    <xf numFmtId="0" fontId="3" fillId="0" borderId="0" xfId="0" quotePrefix="1" applyFont="1"/>
    <xf numFmtId="0" fontId="0" fillId="0" borderId="0" xfId="0" applyProtection="1"/>
    <xf numFmtId="0" fontId="3" fillId="0" borderId="0" xfId="0" applyFont="1" applyBorder="1" applyAlignment="1" applyProtection="1">
      <alignment horizontal="center"/>
      <protection locked="0"/>
    </xf>
    <xf numFmtId="0" fontId="23" fillId="0" borderId="0" xfId="0" applyFont="1"/>
    <xf numFmtId="43" fontId="3" fillId="0" borderId="0" xfId="0" applyNumberFormat="1" applyFont="1" applyBorder="1" applyAlignment="1">
      <alignment horizontal="center"/>
    </xf>
    <xf numFmtId="14" fontId="24" fillId="0" borderId="0" xfId="0" applyNumberFormat="1" applyFont="1"/>
    <xf numFmtId="1" fontId="0" fillId="0" borderId="0" xfId="0" applyNumberFormat="1"/>
    <xf numFmtId="0" fontId="25" fillId="0" borderId="0" xfId="0" applyFont="1"/>
    <xf numFmtId="0" fontId="26" fillId="0" borderId="0" xfId="0" applyFont="1"/>
    <xf numFmtId="165" fontId="7" fillId="0" borderId="0" xfId="1" applyNumberFormat="1" applyFont="1" applyBorder="1" applyAlignment="1">
      <alignment horizontal="right"/>
    </xf>
    <xf numFmtId="166" fontId="3" fillId="0" borderId="0" xfId="0" applyNumberFormat="1" applyFont="1" applyBorder="1" applyAlignment="1" applyProtection="1">
      <alignment horizontal="center"/>
      <protection locked="0"/>
    </xf>
    <xf numFmtId="3" fontId="3" fillId="0" borderId="0" xfId="0" applyNumberFormat="1" applyFont="1"/>
    <xf numFmtId="3" fontId="3" fillId="0" borderId="0" xfId="0" applyNumberFormat="1" applyFont="1" applyBorder="1" applyAlignment="1">
      <alignment horizontal="center"/>
    </xf>
    <xf numFmtId="0" fontId="9" fillId="0" borderId="0" xfId="2" applyAlignment="1" applyProtection="1"/>
    <xf numFmtId="4" fontId="0" fillId="0" borderId="0" xfId="0" applyNumberFormat="1"/>
    <xf numFmtId="4" fontId="0" fillId="0" borderId="0" xfId="0" applyNumberFormat="1" applyAlignment="1">
      <alignment horizontal="left"/>
    </xf>
    <xf numFmtId="0" fontId="11" fillId="2" borderId="0" xfId="0" applyFont="1" applyFill="1" applyProtection="1">
      <protection locked="0"/>
    </xf>
    <xf numFmtId="3" fontId="3" fillId="0" borderId="2" xfId="0" applyNumberFormat="1" applyFont="1" applyBorder="1" applyAlignment="1" applyProtection="1">
      <alignment horizontal="center"/>
      <protection locked="0"/>
    </xf>
    <xf numFmtId="0" fontId="3" fillId="0" borderId="2" xfId="0" applyFont="1" applyBorder="1" applyAlignment="1" applyProtection="1">
      <alignment horizontal="center"/>
      <protection locked="0"/>
    </xf>
    <xf numFmtId="0" fontId="2" fillId="0" borderId="0" xfId="0" applyFont="1" applyAlignment="1">
      <alignment horizontal="center" vertical="center"/>
    </xf>
    <xf numFmtId="0" fontId="12" fillId="0" borderId="0" xfId="2" applyFont="1" applyAlignment="1" applyProtection="1">
      <alignment horizontal="left"/>
    </xf>
    <xf numFmtId="164" fontId="3" fillId="0" borderId="2" xfId="0" applyNumberFormat="1" applyFont="1" applyBorder="1" applyAlignment="1" applyProtection="1">
      <alignment horizontal="left"/>
      <protection locked="0"/>
    </xf>
    <xf numFmtId="0" fontId="8" fillId="0" borderId="0" xfId="0" applyFont="1" applyAlignment="1">
      <alignment horizontal="left" vertical="center"/>
    </xf>
    <xf numFmtId="0" fontId="3" fillId="0" borderId="2" xfId="0" applyFont="1" applyBorder="1" applyAlignment="1" applyProtection="1">
      <alignment horizontal="left"/>
      <protection locked="0"/>
    </xf>
    <xf numFmtId="10" fontId="3" fillId="0" borderId="2" xfId="0" applyNumberFormat="1" applyFont="1" applyBorder="1" applyAlignment="1" applyProtection="1">
      <alignment horizontal="left"/>
      <protection locked="0"/>
    </xf>
    <xf numFmtId="3" fontId="3" fillId="0" borderId="2" xfId="0" applyNumberFormat="1" applyFont="1" applyBorder="1" applyAlignment="1" applyProtection="1">
      <alignment horizontal="left"/>
    </xf>
    <xf numFmtId="3" fontId="3" fillId="0" borderId="2" xfId="0" applyNumberFormat="1" applyFont="1" applyBorder="1" applyAlignment="1" applyProtection="1">
      <alignment horizontal="left"/>
      <protection locked="0"/>
    </xf>
    <xf numFmtId="4" fontId="3" fillId="0" borderId="2" xfId="0" applyNumberFormat="1" applyFont="1" applyBorder="1" applyAlignment="1">
      <alignment horizontal="right"/>
    </xf>
    <xf numFmtId="4" fontId="3" fillId="0" borderId="2" xfId="0" applyNumberFormat="1" applyFont="1" applyBorder="1" applyAlignment="1" applyProtection="1">
      <alignment horizontal="right"/>
      <protection locked="0"/>
    </xf>
    <xf numFmtId="166" fontId="3" fillId="0" borderId="2" xfId="0" applyNumberFormat="1" applyFont="1" applyBorder="1" applyAlignment="1" applyProtection="1">
      <alignment horizontal="center"/>
      <protection locked="0"/>
    </xf>
    <xf numFmtId="164" fontId="3" fillId="0" borderId="2" xfId="0" applyNumberFormat="1" applyFont="1" applyBorder="1" applyAlignment="1" applyProtection="1">
      <alignment horizontal="center"/>
      <protection locked="0"/>
    </xf>
    <xf numFmtId="0" fontId="3" fillId="0" borderId="2" xfId="0" applyFont="1" applyBorder="1" applyAlignment="1" applyProtection="1">
      <alignment horizontal="right"/>
      <protection locked="0"/>
    </xf>
    <xf numFmtId="0" fontId="3" fillId="0" borderId="0" xfId="0" applyFont="1" applyAlignment="1">
      <alignment wrapText="1"/>
    </xf>
    <xf numFmtId="0" fontId="0" fillId="0" borderId="0" xfId="0" applyAlignment="1">
      <alignment wrapText="1"/>
    </xf>
    <xf numFmtId="0" fontId="3" fillId="5" borderId="3" xfId="0" applyFont="1" applyFill="1" applyBorder="1" applyAlignment="1"/>
    <xf numFmtId="0" fontId="0" fillId="5" borderId="4" xfId="0" applyFill="1" applyBorder="1" applyAlignment="1"/>
    <xf numFmtId="0" fontId="0" fillId="5" borderId="5" xfId="0" applyFill="1" applyBorder="1" applyAlignment="1"/>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Style="combo" dx="22" fmlaLink="$N$28" fmlaRange="$X$2:$X$21" noThreeD="1" sel="2" val="0"/>
</file>

<file path=xl/ctrlProps/ctrlProp10.xml><?xml version="1.0" encoding="utf-8"?>
<formControlPr xmlns="http://schemas.microsoft.com/office/spreadsheetml/2009/9/main" objectType="Drop" dropStyle="combo" dx="22" fmlaLink="$N$32" fmlaRange="$AO$2:$AO$3" noThreeD="1" sel="1" val="0"/>
</file>

<file path=xl/ctrlProps/ctrlProp11.xml><?xml version="1.0" encoding="utf-8"?>
<formControlPr xmlns="http://schemas.microsoft.com/office/spreadsheetml/2009/9/main" objectType="Drop" dropStyle="combo" dx="22" fmlaRange="$AQ$2:$AQ$5" noThreeD="1" sel="4" val="0"/>
</file>

<file path=xl/ctrlProps/ctrlProp2.xml><?xml version="1.0" encoding="utf-8"?>
<formControlPr xmlns="http://schemas.microsoft.com/office/spreadsheetml/2009/9/main" objectType="Drop" dropStyle="combo" dx="22" fmlaLink="$N$30" fmlaRange="$AH$2:$AH$5" noThreeD="1" sel="3" val="0"/>
</file>

<file path=xl/ctrlProps/ctrlProp3.xml><?xml version="1.0" encoding="utf-8"?>
<formControlPr xmlns="http://schemas.microsoft.com/office/spreadsheetml/2009/9/main" objectType="Drop" dropStyle="combo" dx="22" fmlaLink="$N$32" fmlaRange="$AO$2:$AO$3" noThreeD="1" sel="1" val="0"/>
</file>

<file path=xl/ctrlProps/ctrlProp4.xml><?xml version="1.0" encoding="utf-8"?>
<formControlPr xmlns="http://schemas.microsoft.com/office/spreadsheetml/2009/9/main" objectType="Drop" dropStyle="combo" dx="22" fmlaRange="$AQ$2:$AQ$5" noThreeD="1" sel="4" val="0"/>
</file>

<file path=xl/ctrlProps/ctrlProp5.xml><?xml version="1.0" encoding="utf-8"?>
<formControlPr xmlns="http://schemas.microsoft.com/office/spreadsheetml/2009/9/main" objectType="Drop" dropStyle="combo" dx="22" fmlaRange="$N$2:$N$3" noThreeD="1" sel="1" val="0"/>
</file>

<file path=xl/ctrlProps/ctrlProp6.xml><?xml version="1.0" encoding="utf-8"?>
<formControlPr xmlns="http://schemas.microsoft.com/office/spreadsheetml/2009/9/main" objectType="Drop" dropStyle="combo" dx="22" fmlaRange="$P$2:$P$5" noThreeD="1" sel="3" val="0"/>
</file>

<file path=xl/ctrlProps/ctrlProp7.xml><?xml version="1.0" encoding="utf-8"?>
<formControlPr xmlns="http://schemas.microsoft.com/office/spreadsheetml/2009/9/main" objectType="Drop" dropStyle="combo" dx="22" fmlaLink="$N$35" fmlaRange="$S$2:$S$4" noThreeD="1" sel="1" val="0"/>
</file>

<file path=xl/ctrlProps/ctrlProp8.xml><?xml version="1.0" encoding="utf-8"?>
<formControlPr xmlns="http://schemas.microsoft.com/office/spreadsheetml/2009/9/main" objectType="Drop" dropStyle="combo" dx="22" fmlaLink="$N$28" fmlaRange="$X$2:$X$22" noThreeD="1" sel="15" val="13"/>
</file>

<file path=xl/ctrlProps/ctrlProp9.xml><?xml version="1.0" encoding="utf-8"?>
<formControlPr xmlns="http://schemas.microsoft.com/office/spreadsheetml/2009/9/main" objectType="Drop" dropStyle="combo" dx="22" fmlaLink="$N$30" fmlaRange="$AH$2:$AH$5"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104775</xdr:rowOff>
    </xdr:from>
    <xdr:to>
      <xdr:col>3</xdr:col>
      <xdr:colOff>57150</xdr:colOff>
      <xdr:row>2</xdr:row>
      <xdr:rowOff>66675</xdr:rowOff>
    </xdr:to>
    <xdr:pic>
      <xdr:nvPicPr>
        <xdr:cNvPr id="2328" name="Picture 1" descr="pj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xdr:colOff>
      <xdr:row>0</xdr:row>
      <xdr:rowOff>104775</xdr:rowOff>
    </xdr:from>
    <xdr:to>
      <xdr:col>3</xdr:col>
      <xdr:colOff>57150</xdr:colOff>
      <xdr:row>2</xdr:row>
      <xdr:rowOff>66675</xdr:rowOff>
    </xdr:to>
    <xdr:pic>
      <xdr:nvPicPr>
        <xdr:cNvPr id="2329" name="Picture 2" descr="pj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236220</xdr:colOff>
          <xdr:row>28</xdr:row>
          <xdr:rowOff>0</xdr:rowOff>
        </xdr:from>
        <xdr:to>
          <xdr:col>3</xdr:col>
          <xdr:colOff>251460</xdr:colOff>
          <xdr:row>28</xdr:row>
          <xdr:rowOff>198120</xdr:rowOff>
        </xdr:to>
        <xdr:sp macro="" textlink="">
          <xdr:nvSpPr>
            <xdr:cNvPr id="2053" name="Drop Down 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236220</xdr:colOff>
          <xdr:row>28</xdr:row>
          <xdr:rowOff>0</xdr:rowOff>
        </xdr:from>
        <xdr:to>
          <xdr:col>9</xdr:col>
          <xdr:colOff>198120</xdr:colOff>
          <xdr:row>28</xdr:row>
          <xdr:rowOff>198120</xdr:rowOff>
        </xdr:to>
        <xdr:sp macro="" textlink="">
          <xdr:nvSpPr>
            <xdr:cNvPr id="2055" name="Drop Down 7"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31</xdr:row>
          <xdr:rowOff>30480</xdr:rowOff>
        </xdr:from>
        <xdr:to>
          <xdr:col>4</xdr:col>
          <xdr:colOff>259080</xdr:colOff>
          <xdr:row>32</xdr:row>
          <xdr:rowOff>22860</xdr:rowOff>
        </xdr:to>
        <xdr:sp macro="" textlink="">
          <xdr:nvSpPr>
            <xdr:cNvPr id="2056" name="Drop Down 8"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31</xdr:row>
          <xdr:rowOff>30480</xdr:rowOff>
        </xdr:from>
        <xdr:to>
          <xdr:col>8</xdr:col>
          <xdr:colOff>304800</xdr:colOff>
          <xdr:row>32</xdr:row>
          <xdr:rowOff>22860</xdr:rowOff>
        </xdr:to>
        <xdr:sp macro="" textlink="">
          <xdr:nvSpPr>
            <xdr:cNvPr id="2057" name="Drop Down 9"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104775</xdr:rowOff>
    </xdr:from>
    <xdr:to>
      <xdr:col>3</xdr:col>
      <xdr:colOff>57150</xdr:colOff>
      <xdr:row>2</xdr:row>
      <xdr:rowOff>66675</xdr:rowOff>
    </xdr:to>
    <xdr:pic>
      <xdr:nvPicPr>
        <xdr:cNvPr id="5397" name="Picture 1" descr="pj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xdr:colOff>
      <xdr:row>0</xdr:row>
      <xdr:rowOff>104775</xdr:rowOff>
    </xdr:from>
    <xdr:to>
      <xdr:col>3</xdr:col>
      <xdr:colOff>57150</xdr:colOff>
      <xdr:row>2</xdr:row>
      <xdr:rowOff>66675</xdr:rowOff>
    </xdr:to>
    <xdr:pic>
      <xdr:nvPicPr>
        <xdr:cNvPr id="5398" name="Picture 2" descr="pj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220980</xdr:colOff>
          <xdr:row>31</xdr:row>
          <xdr:rowOff>30480</xdr:rowOff>
        </xdr:from>
        <xdr:to>
          <xdr:col>4</xdr:col>
          <xdr:colOff>259080</xdr:colOff>
          <xdr:row>32</xdr:row>
          <xdr:rowOff>22860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31</xdr:row>
          <xdr:rowOff>30480</xdr:rowOff>
        </xdr:from>
        <xdr:to>
          <xdr:col>8</xdr:col>
          <xdr:colOff>228600</xdr:colOff>
          <xdr:row>32</xdr:row>
          <xdr:rowOff>22860</xdr:rowOff>
        </xdr:to>
        <xdr:sp macro="" textlink="">
          <xdr:nvSpPr>
            <xdr:cNvPr id="3074" name="Drop Down 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34</xdr:row>
          <xdr:rowOff>30480</xdr:rowOff>
        </xdr:from>
        <xdr:to>
          <xdr:col>4</xdr:col>
          <xdr:colOff>259080</xdr:colOff>
          <xdr:row>35</xdr:row>
          <xdr:rowOff>22860</xdr:rowOff>
        </xdr:to>
        <xdr:sp macro="" textlink="">
          <xdr:nvSpPr>
            <xdr:cNvPr id="3075" name="Drop Down 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104775</xdr:rowOff>
    </xdr:from>
    <xdr:to>
      <xdr:col>3</xdr:col>
      <xdr:colOff>57150</xdr:colOff>
      <xdr:row>2</xdr:row>
      <xdr:rowOff>66675</xdr:rowOff>
    </xdr:to>
    <xdr:pic>
      <xdr:nvPicPr>
        <xdr:cNvPr id="9459" name="Picture 1" descr="pj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xdr:colOff>
      <xdr:row>0</xdr:row>
      <xdr:rowOff>104775</xdr:rowOff>
    </xdr:from>
    <xdr:to>
      <xdr:col>3</xdr:col>
      <xdr:colOff>57150</xdr:colOff>
      <xdr:row>2</xdr:row>
      <xdr:rowOff>66675</xdr:rowOff>
    </xdr:to>
    <xdr:pic>
      <xdr:nvPicPr>
        <xdr:cNvPr id="9460" name="Picture 2" descr="pj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236220</xdr:colOff>
          <xdr:row>28</xdr:row>
          <xdr:rowOff>0</xdr:rowOff>
        </xdr:from>
        <xdr:to>
          <xdr:col>3</xdr:col>
          <xdr:colOff>251460</xdr:colOff>
          <xdr:row>28</xdr:row>
          <xdr:rowOff>198120</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236220</xdr:colOff>
          <xdr:row>28</xdr:row>
          <xdr:rowOff>0</xdr:rowOff>
        </xdr:from>
        <xdr:to>
          <xdr:col>8</xdr:col>
          <xdr:colOff>2011680</xdr:colOff>
          <xdr:row>28</xdr:row>
          <xdr:rowOff>198120</xdr:rowOff>
        </xdr:to>
        <xdr:sp macro="" textlink="">
          <xdr:nvSpPr>
            <xdr:cNvPr id="9218" name="Drop Down 2" hidden="1">
              <a:extLst>
                <a:ext uri="{63B3BB69-23CF-44E3-9099-C40C66FF867C}">
                  <a14:compatExt spid="_x0000_s92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68580</xdr:rowOff>
        </xdr:from>
        <xdr:to>
          <xdr:col>4</xdr:col>
          <xdr:colOff>228600</xdr:colOff>
          <xdr:row>32</xdr:row>
          <xdr:rowOff>60960</xdr:rowOff>
        </xdr:to>
        <xdr:sp macro="" textlink="">
          <xdr:nvSpPr>
            <xdr:cNvPr id="9219" name="Drop Down 3" hidden="1">
              <a:extLst>
                <a:ext uri="{63B3BB69-23CF-44E3-9099-C40C66FF867C}">
                  <a14:compatExt spid="_x0000_s9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31</xdr:row>
          <xdr:rowOff>30480</xdr:rowOff>
        </xdr:from>
        <xdr:to>
          <xdr:col>8</xdr:col>
          <xdr:colOff>15240</xdr:colOff>
          <xdr:row>32</xdr:row>
          <xdr:rowOff>22860</xdr:rowOff>
        </xdr:to>
        <xdr:sp macro="" textlink="">
          <xdr:nvSpPr>
            <xdr:cNvPr id="9220" name="Drop Down 4" hidden="1">
              <a:extLst>
                <a:ext uri="{63B3BB69-23CF-44E3-9099-C40C66FF867C}">
                  <a14:compatExt spid="_x0000_s9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295275</xdr:colOff>
      <xdr:row>2</xdr:row>
      <xdr:rowOff>180975</xdr:rowOff>
    </xdr:from>
    <xdr:to>
      <xdr:col>8</xdr:col>
      <xdr:colOff>238125</xdr:colOff>
      <xdr:row>18</xdr:row>
      <xdr:rowOff>57150</xdr:rowOff>
    </xdr:to>
    <xdr:pic>
      <xdr:nvPicPr>
        <xdr:cNvPr id="1024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561975"/>
          <a:ext cx="6905625"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www.pjm.com/directory/merged-tariffs/oatt.pdf" TargetMode="External"/><Relationship Id="rId7" Type="http://schemas.openxmlformats.org/officeDocument/2006/relationships/vmlDrawing" Target="../drawings/vmlDrawing1.vml"/><Relationship Id="rId2" Type="http://schemas.openxmlformats.org/officeDocument/2006/relationships/hyperlink" Target="https://www.pjm.com/-/media/etools/edart/edart-user-guide.ashx?la=en" TargetMode="External"/><Relationship Id="rId1" Type="http://schemas.openxmlformats.org/officeDocument/2006/relationships/hyperlink" Target="http://www.pjm.com/documents/downloads/agreements/tariff.pdf" TargetMode="External"/><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1.bin"/><Relationship Id="rId10" Type="http://schemas.openxmlformats.org/officeDocument/2006/relationships/ctrlProp" Target="../ctrlProps/ctrlProp3.xml"/><Relationship Id="rId4" Type="http://schemas.openxmlformats.org/officeDocument/2006/relationships/hyperlink" Target="https://www.pjm.com/-/media/markets-ops/ancillary/black-start-service/rto-wide-rfp-for-black-start-service-and-black-start-fuel-assurance-faqs.ashx" TargetMode="External"/><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pjm.com/directory/merged-tariffs/oatt.pdf" TargetMode="External"/><Relationship Id="rId7" Type="http://schemas.openxmlformats.org/officeDocument/2006/relationships/printerSettings" Target="../printerSettings/printerSettings2.bin"/><Relationship Id="rId12" Type="http://schemas.openxmlformats.org/officeDocument/2006/relationships/ctrlProp" Target="../ctrlProps/ctrlProp7.xml"/><Relationship Id="rId2" Type="http://schemas.openxmlformats.org/officeDocument/2006/relationships/hyperlink" Target="https://www.pjm.com/-/media/etools/edart/edart-user-guide.ashx?la=en" TargetMode="External"/><Relationship Id="rId1" Type="http://schemas.openxmlformats.org/officeDocument/2006/relationships/hyperlink" Target="http://www.pjm.com/documents/downloads/agreements/tariff.pdf" TargetMode="External"/><Relationship Id="rId6" Type="http://schemas.openxmlformats.org/officeDocument/2006/relationships/hyperlink" Target="https://www.pjm.com/-/media/markets-ops/ancillary/black-start-service/2024-pjm-calculated-annual-capital-recovery-factor.ashx" TargetMode="External"/><Relationship Id="rId11" Type="http://schemas.openxmlformats.org/officeDocument/2006/relationships/ctrlProp" Target="../ctrlProps/ctrlProp6.xml"/><Relationship Id="rId5" Type="http://schemas.openxmlformats.org/officeDocument/2006/relationships/hyperlink" Target="https://www.pjm.com/-/media/markets-ops/ancillary/black-start-service/2024-pjm-calculated-annual-capital-recovery-factor.ashx" TargetMode="External"/><Relationship Id="rId10" Type="http://schemas.openxmlformats.org/officeDocument/2006/relationships/ctrlProp" Target="../ctrlProps/ctrlProp5.xml"/><Relationship Id="rId4" Type="http://schemas.openxmlformats.org/officeDocument/2006/relationships/hyperlink" Target="https://www.pjm.com/-/media/markets-ops/ancillary/black-start-service/rto-wide-rfp-for-black-start-service-and-black-start-fuel-assurance-faqs.ashx"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13" Type="http://schemas.openxmlformats.org/officeDocument/2006/relationships/ctrlProp" Target="../ctrlProps/ctrlProp11.xml"/><Relationship Id="rId3" Type="http://schemas.openxmlformats.org/officeDocument/2006/relationships/hyperlink" Target="https://www.pjm.com/directory/merged-tariffs/oatt.pdf" TargetMode="External"/><Relationship Id="rId7" Type="http://schemas.openxmlformats.org/officeDocument/2006/relationships/printerSettings" Target="../printerSettings/printerSettings3.bin"/><Relationship Id="rId12" Type="http://schemas.openxmlformats.org/officeDocument/2006/relationships/ctrlProp" Target="../ctrlProps/ctrlProp10.xml"/><Relationship Id="rId2" Type="http://schemas.openxmlformats.org/officeDocument/2006/relationships/hyperlink" Target="https://www.pjm.com/-/media/etools/edart/edart-user-guide.ashx?la=en" TargetMode="External"/><Relationship Id="rId1" Type="http://schemas.openxmlformats.org/officeDocument/2006/relationships/hyperlink" Target="http://www.pjm.com/documents/downloads/agreements/tariff.pdf" TargetMode="External"/><Relationship Id="rId6" Type="http://schemas.openxmlformats.org/officeDocument/2006/relationships/hyperlink" Target="https://www.pjm.com/-/media/markets-ops/ancillary/black-start-service/2024-pjm-calculated-annual-capital-recovery-factor.ashx" TargetMode="External"/><Relationship Id="rId11" Type="http://schemas.openxmlformats.org/officeDocument/2006/relationships/ctrlProp" Target="../ctrlProps/ctrlProp9.xml"/><Relationship Id="rId5" Type="http://schemas.openxmlformats.org/officeDocument/2006/relationships/hyperlink" Target="https://www.pjm.com/-/media/markets-ops/ancillary/black-start-service/2024-pjm-calculated-annual-capital-recovery-factor.ashx" TargetMode="External"/><Relationship Id="rId10" Type="http://schemas.openxmlformats.org/officeDocument/2006/relationships/ctrlProp" Target="../ctrlProps/ctrlProp8.xml"/><Relationship Id="rId4" Type="http://schemas.openxmlformats.org/officeDocument/2006/relationships/hyperlink" Target="https://www.pjm.com/-/media/markets-ops/ancillary/black-start-service/rto-wide-rfp-for-black-start-service-and-black-start-fuel-assurance-faqs.ashx" TargetMode="External"/><Relationship Id="rId9"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Q108"/>
  <sheetViews>
    <sheetView showGridLines="0" tabSelected="1" view="pageBreakPreview" zoomScale="90" zoomScaleNormal="86" zoomScaleSheetLayoutView="90" workbookViewId="0">
      <selection activeCell="H12" sqref="H12:J12"/>
    </sheetView>
  </sheetViews>
  <sheetFormatPr defaultColWidth="0" defaultRowHeight="13.2" x14ac:dyDescent="0.25"/>
  <cols>
    <col min="1" max="1" width="4.6640625" customWidth="1"/>
    <col min="2" max="6" width="8.6640625" customWidth="1"/>
    <col min="7" max="7" width="15.44140625" customWidth="1"/>
    <col min="8" max="8" width="25.33203125" customWidth="1"/>
    <col min="9" max="9" width="27.109375" customWidth="1"/>
    <col min="10" max="10" width="10.5546875" customWidth="1"/>
    <col min="11" max="11" width="11.77734375" customWidth="1"/>
    <col min="12" max="13" width="11.77734375" hidden="1" customWidth="1"/>
    <col min="14" max="14" width="11.77734375" style="39" hidden="1" customWidth="1"/>
    <col min="15" max="15" width="11.77734375" hidden="1" customWidth="1"/>
    <col min="16" max="16" width="12.33203125" hidden="1" customWidth="1"/>
    <col min="17" max="16384" width="11.77734375" hidden="1"/>
  </cols>
  <sheetData>
    <row r="1" spans="1:43" ht="16.5" customHeight="1" x14ac:dyDescent="0.25">
      <c r="L1" s="1"/>
      <c r="N1" s="37" t="s">
        <v>38</v>
      </c>
      <c r="Q1" s="25" t="s">
        <v>40</v>
      </c>
      <c r="R1" s="26"/>
      <c r="S1" s="26"/>
      <c r="T1" s="26"/>
      <c r="U1" s="26"/>
      <c r="V1" s="26"/>
      <c r="X1" s="25" t="s">
        <v>45</v>
      </c>
      <c r="Y1" s="25" t="s">
        <v>46</v>
      </c>
      <c r="AA1" s="29" t="s">
        <v>64</v>
      </c>
      <c r="AH1" s="25" t="s">
        <v>66</v>
      </c>
      <c r="AI1" s="32" t="s">
        <v>79</v>
      </c>
      <c r="AK1" s="25" t="s">
        <v>67</v>
      </c>
      <c r="AL1" s="25" t="s">
        <v>68</v>
      </c>
      <c r="AM1" s="25" t="s">
        <v>69</v>
      </c>
      <c r="AO1" s="25" t="s">
        <v>149</v>
      </c>
      <c r="AQ1" s="25" t="s">
        <v>155</v>
      </c>
    </row>
    <row r="2" spans="1:43" ht="16.5" customHeight="1" x14ac:dyDescent="0.25">
      <c r="A2" s="69" t="s">
        <v>21</v>
      </c>
      <c r="B2" s="69"/>
      <c r="C2" s="69"/>
      <c r="D2" s="69"/>
      <c r="E2" s="69"/>
      <c r="F2" s="69"/>
      <c r="G2" s="69"/>
      <c r="H2" s="69"/>
      <c r="I2" s="69"/>
      <c r="J2" s="69"/>
      <c r="K2" s="69"/>
      <c r="L2" s="1"/>
      <c r="N2" s="38" t="s">
        <v>39</v>
      </c>
      <c r="Q2" s="25" t="s">
        <v>41</v>
      </c>
      <c r="R2" s="25" t="s">
        <v>42</v>
      </c>
      <c r="S2" s="25" t="s">
        <v>43</v>
      </c>
      <c r="T2" s="25" t="s">
        <v>44</v>
      </c>
      <c r="U2" s="25" t="s">
        <v>112</v>
      </c>
      <c r="V2" s="25" t="s">
        <v>113</v>
      </c>
      <c r="X2" s="26" t="s">
        <v>47</v>
      </c>
      <c r="Y2" s="26">
        <v>1</v>
      </c>
      <c r="AA2" s="26" t="s">
        <v>65</v>
      </c>
      <c r="AH2" s="26" t="s">
        <v>34</v>
      </c>
      <c r="AI2">
        <v>0</v>
      </c>
      <c r="AK2" s="26" t="s">
        <v>70</v>
      </c>
      <c r="AL2" s="26">
        <v>20</v>
      </c>
      <c r="AM2" s="26">
        <v>0.125</v>
      </c>
      <c r="AO2" s="24" t="s">
        <v>150</v>
      </c>
      <c r="AQ2" s="24" t="s">
        <v>156</v>
      </c>
    </row>
    <row r="3" spans="1:43" ht="16.5" customHeight="1" x14ac:dyDescent="0.25">
      <c r="A3" s="69"/>
      <c r="B3" s="69"/>
      <c r="C3" s="69"/>
      <c r="D3" s="69"/>
      <c r="E3" s="69"/>
      <c r="F3" s="69"/>
      <c r="G3" s="69"/>
      <c r="H3" s="69"/>
      <c r="I3" s="69"/>
      <c r="J3" s="69"/>
      <c r="K3" s="69"/>
      <c r="L3" s="1"/>
      <c r="N3" s="38" t="s">
        <v>34</v>
      </c>
      <c r="Q3" s="27">
        <v>39965</v>
      </c>
      <c r="R3" s="26">
        <v>161.71</v>
      </c>
      <c r="S3" s="28">
        <f>R3</f>
        <v>161.71</v>
      </c>
      <c r="T3" s="28">
        <f>S3</f>
        <v>161.71</v>
      </c>
      <c r="U3" s="28"/>
      <c r="V3" s="28"/>
      <c r="X3" s="26" t="s">
        <v>48</v>
      </c>
      <c r="Y3" s="26">
        <v>1</v>
      </c>
      <c r="AA3" s="26" t="s">
        <v>109</v>
      </c>
      <c r="AH3" s="26" t="s">
        <v>32</v>
      </c>
      <c r="AI3">
        <v>0.01</v>
      </c>
      <c r="AK3" s="26" t="s">
        <v>71</v>
      </c>
      <c r="AL3" s="26">
        <v>15</v>
      </c>
      <c r="AM3" s="26">
        <v>0.14599999999999999</v>
      </c>
      <c r="AO3" s="24" t="s">
        <v>151</v>
      </c>
      <c r="AQ3" s="24" t="s">
        <v>157</v>
      </c>
    </row>
    <row r="4" spans="1:43" ht="16.5" customHeight="1" thickBot="1" x14ac:dyDescent="0.3">
      <c r="B4" s="2"/>
      <c r="C4" s="2"/>
      <c r="D4" s="2"/>
      <c r="E4" s="2"/>
      <c r="F4" s="2"/>
      <c r="G4" s="2"/>
      <c r="H4" s="2"/>
      <c r="I4" s="2"/>
      <c r="J4" s="2"/>
      <c r="L4" s="1"/>
      <c r="Q4" s="27">
        <v>40330</v>
      </c>
      <c r="R4" s="26">
        <v>163.46</v>
      </c>
      <c r="S4" s="28">
        <f>R4</f>
        <v>163.46</v>
      </c>
      <c r="T4" s="28">
        <f>S4</f>
        <v>163.46</v>
      </c>
      <c r="U4" s="28"/>
      <c r="V4" s="28"/>
      <c r="X4" s="26" t="s">
        <v>49</v>
      </c>
      <c r="Y4" s="26">
        <v>4</v>
      </c>
      <c r="AA4" s="26" t="s">
        <v>117</v>
      </c>
      <c r="AH4" s="26" t="s">
        <v>31</v>
      </c>
      <c r="AI4">
        <v>0.02</v>
      </c>
      <c r="AK4" s="26" t="s">
        <v>72</v>
      </c>
      <c r="AL4" s="26">
        <v>10</v>
      </c>
      <c r="AM4" s="26">
        <v>0.19800000000000001</v>
      </c>
      <c r="AQ4" s="24" t="s">
        <v>158</v>
      </c>
    </row>
    <row r="5" spans="1:43" ht="16.5" customHeight="1" x14ac:dyDescent="0.25">
      <c r="B5" s="13"/>
      <c r="C5" s="13"/>
      <c r="D5" s="13"/>
      <c r="E5" s="13"/>
      <c r="F5" s="13"/>
      <c r="G5" s="13"/>
      <c r="H5" s="13"/>
      <c r="I5" s="13"/>
      <c r="J5" s="13"/>
      <c r="L5" s="1"/>
      <c r="Q5" s="27">
        <v>40695</v>
      </c>
      <c r="R5" s="26">
        <v>160.76</v>
      </c>
      <c r="S5" s="26">
        <v>160.76</v>
      </c>
      <c r="T5" s="26">
        <v>160.76</v>
      </c>
      <c r="U5" s="26">
        <v>160.76</v>
      </c>
      <c r="V5" s="26">
        <v>160.76</v>
      </c>
      <c r="X5" s="26" t="s">
        <v>50</v>
      </c>
      <c r="Y5" s="26">
        <v>2</v>
      </c>
      <c r="AA5" s="26" t="s">
        <v>110</v>
      </c>
      <c r="AH5" s="26" t="s">
        <v>33</v>
      </c>
      <c r="AI5">
        <v>0.02</v>
      </c>
      <c r="AK5" s="26" t="s">
        <v>73</v>
      </c>
      <c r="AL5" s="26">
        <v>5</v>
      </c>
      <c r="AM5" s="26">
        <v>0.36299999999999999</v>
      </c>
      <c r="AQ5" s="24" t="s">
        <v>159</v>
      </c>
    </row>
    <row r="6" spans="1:43" ht="16.5" customHeight="1" x14ac:dyDescent="0.3">
      <c r="A6" s="3"/>
      <c r="B6" s="11" t="s">
        <v>17</v>
      </c>
      <c r="C6" s="3"/>
      <c r="D6" s="3"/>
      <c r="E6" s="3"/>
      <c r="F6" s="3"/>
      <c r="G6" s="3"/>
      <c r="H6" s="3"/>
      <c r="I6" s="70" t="s">
        <v>16</v>
      </c>
      <c r="J6" s="70"/>
      <c r="K6" s="3"/>
      <c r="L6" s="1"/>
      <c r="Q6" s="27">
        <v>41061</v>
      </c>
      <c r="R6" s="26">
        <v>198.81</v>
      </c>
      <c r="S6" s="26">
        <v>165.07</v>
      </c>
      <c r="T6" s="26">
        <v>286.13</v>
      </c>
      <c r="U6" s="26">
        <v>165.07</v>
      </c>
      <c r="V6" s="26">
        <v>286.13</v>
      </c>
      <c r="X6" s="26" t="s">
        <v>51</v>
      </c>
      <c r="Y6" s="26">
        <v>1</v>
      </c>
      <c r="AA6" s="26" t="s">
        <v>119</v>
      </c>
    </row>
    <row r="7" spans="1:43" ht="16.5" customHeight="1" x14ac:dyDescent="0.25">
      <c r="A7" s="3"/>
      <c r="B7" s="3"/>
      <c r="C7" s="3"/>
      <c r="D7" s="3"/>
      <c r="E7" s="3"/>
      <c r="F7" s="3"/>
      <c r="G7" s="3"/>
      <c r="H7" s="3"/>
      <c r="I7" s="3"/>
      <c r="J7" s="3"/>
      <c r="K7" s="3"/>
      <c r="L7" s="1"/>
      <c r="Q7" s="27">
        <v>41426</v>
      </c>
      <c r="R7" s="28">
        <v>244.61</v>
      </c>
      <c r="S7" s="28">
        <v>212.89</v>
      </c>
      <c r="T7" s="28">
        <v>320.47000000000003</v>
      </c>
      <c r="U7" s="28">
        <v>256.7</v>
      </c>
      <c r="V7" s="28">
        <v>231.08</v>
      </c>
      <c r="X7" s="26" t="s">
        <v>52</v>
      </c>
      <c r="Y7" s="26">
        <v>4</v>
      </c>
    </row>
    <row r="8" spans="1:43" ht="16.5" customHeight="1" x14ac:dyDescent="0.3">
      <c r="A8" s="3"/>
      <c r="B8" s="10" t="s">
        <v>22</v>
      </c>
      <c r="D8" s="3"/>
      <c r="E8" s="3"/>
      <c r="F8" s="3"/>
      <c r="G8" s="3"/>
      <c r="H8" s="3"/>
      <c r="I8" s="3"/>
      <c r="J8" s="3"/>
      <c r="K8" s="3"/>
      <c r="L8" s="1"/>
      <c r="Q8" s="31">
        <v>41791</v>
      </c>
      <c r="R8" s="45">
        <v>257.83</v>
      </c>
      <c r="S8" s="45">
        <v>226.79</v>
      </c>
      <c r="T8" s="45">
        <v>338.78</v>
      </c>
      <c r="U8" s="45">
        <v>267</v>
      </c>
      <c r="V8" s="45">
        <v>247.91</v>
      </c>
      <c r="X8" s="26" t="s">
        <v>53</v>
      </c>
      <c r="Y8" s="26">
        <v>4</v>
      </c>
    </row>
    <row r="9" spans="1:43" ht="16.5" customHeight="1" x14ac:dyDescent="0.3">
      <c r="A9" s="3"/>
      <c r="B9" s="10"/>
      <c r="D9" s="3"/>
      <c r="E9" s="3"/>
      <c r="F9" s="3"/>
      <c r="G9" s="3"/>
      <c r="H9" s="3"/>
      <c r="I9" s="3"/>
      <c r="J9" s="3"/>
      <c r="K9" s="3"/>
      <c r="L9" s="1"/>
      <c r="Q9" s="31">
        <v>42156</v>
      </c>
      <c r="R9" s="45">
        <v>295.32</v>
      </c>
      <c r="S9" s="45">
        <v>251.82</v>
      </c>
      <c r="T9" s="45">
        <v>337.09</v>
      </c>
      <c r="U9" s="45">
        <v>276.97000000000003</v>
      </c>
      <c r="V9" s="45">
        <v>270.62</v>
      </c>
      <c r="X9" s="26" t="s">
        <v>54</v>
      </c>
      <c r="Y9" s="26">
        <v>2</v>
      </c>
    </row>
    <row r="10" spans="1:43" ht="16.5" customHeight="1" x14ac:dyDescent="0.3">
      <c r="A10" s="3"/>
      <c r="B10" s="10"/>
      <c r="D10" s="3"/>
      <c r="E10" s="3"/>
      <c r="F10" s="3"/>
      <c r="G10" s="3"/>
      <c r="H10" s="3"/>
      <c r="I10" s="3"/>
      <c r="J10" s="14"/>
      <c r="K10" s="3"/>
      <c r="L10" s="1"/>
      <c r="Q10" s="31">
        <v>42522</v>
      </c>
      <c r="R10" s="45">
        <v>311.16000000000003</v>
      </c>
      <c r="S10" s="45">
        <v>261.14</v>
      </c>
      <c r="T10" s="45">
        <v>342.01</v>
      </c>
      <c r="U10" s="45">
        <v>305.05</v>
      </c>
      <c r="V10" s="45">
        <v>242.72</v>
      </c>
      <c r="X10" s="26" t="s">
        <v>55</v>
      </c>
      <c r="Y10" s="26">
        <v>1</v>
      </c>
    </row>
    <row r="11" spans="1:43" ht="16.5" customHeight="1" x14ac:dyDescent="0.25">
      <c r="A11" s="3"/>
      <c r="C11" s="3"/>
      <c r="D11" s="3"/>
      <c r="E11" s="3"/>
      <c r="F11" s="3"/>
      <c r="G11" s="3"/>
      <c r="H11" s="3"/>
      <c r="I11" s="3"/>
      <c r="J11" s="14"/>
      <c r="K11" s="3"/>
      <c r="L11" s="1"/>
      <c r="Q11" s="31">
        <v>42887</v>
      </c>
      <c r="R11" s="45">
        <v>345.02</v>
      </c>
      <c r="S11" s="45">
        <v>295.31</v>
      </c>
      <c r="T11" s="45">
        <v>352.63</v>
      </c>
      <c r="U11" s="45">
        <v>334.43</v>
      </c>
      <c r="V11" s="45">
        <v>273.56</v>
      </c>
      <c r="X11" s="26" t="s">
        <v>56</v>
      </c>
      <c r="Y11" s="26">
        <v>1</v>
      </c>
    </row>
    <row r="12" spans="1:43" ht="16.5" customHeight="1" x14ac:dyDescent="0.3">
      <c r="A12" s="3"/>
      <c r="B12" s="9" t="s">
        <v>11</v>
      </c>
      <c r="C12" s="3"/>
      <c r="D12" s="3"/>
      <c r="E12" s="3"/>
      <c r="F12" s="3"/>
      <c r="G12" s="6" t="s">
        <v>13</v>
      </c>
      <c r="H12" s="71"/>
      <c r="I12" s="71"/>
      <c r="J12" s="71"/>
      <c r="K12" s="3"/>
      <c r="L12" s="1"/>
      <c r="Q12" s="31">
        <v>43252</v>
      </c>
      <c r="R12" s="45">
        <v>266.73</v>
      </c>
      <c r="S12" s="45">
        <v>227.73</v>
      </c>
      <c r="T12" s="45">
        <v>263.57</v>
      </c>
      <c r="U12" s="45">
        <v>247.58</v>
      </c>
      <c r="V12" s="45">
        <v>263.57</v>
      </c>
      <c r="X12" s="26" t="s">
        <v>57</v>
      </c>
      <c r="Y12" s="26">
        <v>1</v>
      </c>
    </row>
    <row r="13" spans="1:43" ht="16.5" customHeight="1" x14ac:dyDescent="0.3">
      <c r="A13" s="3"/>
      <c r="B13" s="9"/>
      <c r="C13" s="3"/>
      <c r="D13" s="3"/>
      <c r="E13" s="3"/>
      <c r="F13" s="3"/>
      <c r="G13" s="3"/>
      <c r="H13" s="5"/>
      <c r="I13" s="5"/>
      <c r="J13" s="15"/>
      <c r="K13" s="3"/>
      <c r="L13" s="1"/>
      <c r="Q13" s="31">
        <v>43617</v>
      </c>
      <c r="R13" s="45">
        <v>264.91000000000003</v>
      </c>
      <c r="S13" s="45">
        <v>214.75</v>
      </c>
      <c r="T13" s="45">
        <v>264.39999999999998</v>
      </c>
      <c r="U13" s="45">
        <v>224.36</v>
      </c>
      <c r="V13" s="45">
        <v>264.39999999999998</v>
      </c>
      <c r="X13" s="26" t="s">
        <v>58</v>
      </c>
      <c r="Y13" s="26">
        <v>3</v>
      </c>
    </row>
    <row r="14" spans="1:43" ht="16.5" customHeight="1" x14ac:dyDescent="0.25">
      <c r="A14" s="3"/>
      <c r="B14" s="3"/>
      <c r="D14" s="3"/>
      <c r="E14" s="3"/>
      <c r="F14" s="3"/>
      <c r="G14" s="3"/>
      <c r="H14" s="3"/>
      <c r="I14" s="3"/>
      <c r="J14" s="14"/>
      <c r="K14" s="3"/>
      <c r="L14" s="1"/>
      <c r="Q14" s="31">
        <v>43983</v>
      </c>
      <c r="R14">
        <v>264.44</v>
      </c>
      <c r="S14">
        <v>189.09</v>
      </c>
      <c r="T14" s="45">
        <v>264.88</v>
      </c>
      <c r="U14" s="45">
        <v>209.5205409426344</v>
      </c>
      <c r="V14" s="45">
        <v>264.87661014211903</v>
      </c>
      <c r="X14" s="26" t="s">
        <v>59</v>
      </c>
      <c r="Y14" s="26">
        <v>3</v>
      </c>
    </row>
    <row r="15" spans="1:43" ht="16.5" customHeight="1" x14ac:dyDescent="0.3">
      <c r="A15" s="3"/>
      <c r="B15" s="9" t="s">
        <v>10</v>
      </c>
      <c r="C15" s="3"/>
      <c r="D15" s="3"/>
      <c r="E15" s="3"/>
      <c r="F15" s="3"/>
      <c r="G15" s="6" t="s">
        <v>12</v>
      </c>
      <c r="H15" s="71"/>
      <c r="I15" s="71"/>
      <c r="J15" s="71"/>
      <c r="K15" s="3"/>
      <c r="L15" s="1"/>
      <c r="Q15" s="31">
        <v>44348</v>
      </c>
      <c r="R15" s="45">
        <v>295.29000000000002</v>
      </c>
      <c r="S15" s="45">
        <v>249.27</v>
      </c>
      <c r="T15" s="45">
        <v>298.17</v>
      </c>
      <c r="U15" s="45">
        <v>253.22</v>
      </c>
      <c r="X15" s="26" t="s">
        <v>60</v>
      </c>
      <c r="Y15" s="26">
        <v>3</v>
      </c>
    </row>
    <row r="16" spans="1:43" ht="16.5" customHeight="1" x14ac:dyDescent="0.3">
      <c r="A16" s="3"/>
      <c r="B16" s="9"/>
      <c r="C16" s="3"/>
      <c r="D16" s="3"/>
      <c r="E16" s="3"/>
      <c r="F16" s="3"/>
      <c r="G16" s="6"/>
      <c r="H16" s="49"/>
      <c r="I16" s="49"/>
      <c r="J16" s="49"/>
      <c r="K16" s="3"/>
      <c r="L16" s="1"/>
      <c r="Q16" s="31">
        <v>44713</v>
      </c>
      <c r="R16" s="45">
        <v>246.18</v>
      </c>
      <c r="S16" s="45">
        <v>230.6</v>
      </c>
      <c r="T16" s="45">
        <v>216.12</v>
      </c>
      <c r="U16" s="45">
        <v>207.02</v>
      </c>
      <c r="X16" s="26" t="s">
        <v>61</v>
      </c>
      <c r="Y16" s="26">
        <v>3</v>
      </c>
    </row>
    <row r="17" spans="1:25" ht="16.5" customHeight="1" x14ac:dyDescent="0.25">
      <c r="A17" s="3"/>
      <c r="C17" s="3"/>
      <c r="D17" s="3"/>
      <c r="E17" s="3"/>
      <c r="F17" s="3"/>
      <c r="G17" s="3"/>
      <c r="H17" s="3"/>
      <c r="I17" s="3"/>
      <c r="J17" s="14"/>
      <c r="K17" s="3"/>
      <c r="L17" s="1"/>
      <c r="Q17" s="31">
        <v>45078</v>
      </c>
      <c r="R17" s="45">
        <v>276.67</v>
      </c>
      <c r="S17" s="45">
        <v>232.39</v>
      </c>
      <c r="T17" s="45">
        <v>243.59</v>
      </c>
      <c r="U17" s="45">
        <v>249.51</v>
      </c>
      <c r="X17" s="26" t="s">
        <v>62</v>
      </c>
      <c r="Y17" s="26">
        <v>3</v>
      </c>
    </row>
    <row r="18" spans="1:25" ht="16.5" customHeight="1" x14ac:dyDescent="0.3">
      <c r="A18" s="3"/>
      <c r="B18" s="9" t="s">
        <v>10</v>
      </c>
      <c r="C18" s="3"/>
      <c r="D18" s="3"/>
      <c r="E18" s="3"/>
      <c r="F18" s="3"/>
      <c r="G18" s="6" t="s">
        <v>138</v>
      </c>
      <c r="H18" s="71"/>
      <c r="I18" s="71"/>
      <c r="J18" s="71"/>
      <c r="K18" s="3"/>
      <c r="L18" s="1"/>
      <c r="Q18" s="31">
        <v>45444</v>
      </c>
      <c r="R18" s="45">
        <v>296.7</v>
      </c>
      <c r="S18" s="45">
        <v>247.97</v>
      </c>
      <c r="T18" s="45">
        <v>258.74</v>
      </c>
      <c r="U18">
        <v>265.37</v>
      </c>
      <c r="X18" s="26" t="s">
        <v>63</v>
      </c>
      <c r="Y18" s="26">
        <v>3</v>
      </c>
    </row>
    <row r="19" spans="1:25" ht="16.5" customHeight="1" x14ac:dyDescent="0.3">
      <c r="A19" s="3"/>
      <c r="B19" s="9"/>
      <c r="C19" s="3"/>
      <c r="D19" s="3"/>
      <c r="E19" s="3"/>
      <c r="F19" s="3"/>
      <c r="G19" s="6"/>
      <c r="H19" s="49"/>
      <c r="I19" s="49"/>
      <c r="J19" s="49"/>
      <c r="K19" s="3"/>
      <c r="L19" s="1"/>
      <c r="X19" s="30" t="s">
        <v>74</v>
      </c>
      <c r="Y19" s="26">
        <v>3</v>
      </c>
    </row>
    <row r="20" spans="1:25" ht="16.5" customHeight="1" x14ac:dyDescent="0.25">
      <c r="A20" s="3"/>
      <c r="C20" s="3"/>
      <c r="D20" s="3"/>
      <c r="E20" s="3"/>
      <c r="F20" s="3"/>
      <c r="G20" s="3"/>
      <c r="H20" s="3"/>
      <c r="I20" s="3"/>
      <c r="J20" s="14"/>
      <c r="K20" s="3"/>
      <c r="L20" s="1"/>
      <c r="X20" s="30" t="s">
        <v>111</v>
      </c>
      <c r="Y20" s="26">
        <v>3</v>
      </c>
    </row>
    <row r="21" spans="1:25" ht="16.5" customHeight="1" x14ac:dyDescent="0.3">
      <c r="A21" s="3"/>
      <c r="B21" s="9" t="s">
        <v>10</v>
      </c>
      <c r="C21" s="3"/>
      <c r="D21" s="3"/>
      <c r="E21" s="3"/>
      <c r="F21" s="3"/>
      <c r="G21" s="6" t="s">
        <v>139</v>
      </c>
      <c r="H21" s="71"/>
      <c r="I21" s="71"/>
      <c r="J21" s="71"/>
      <c r="K21" s="3"/>
      <c r="L21" s="1"/>
      <c r="X21" s="30" t="s">
        <v>118</v>
      </c>
      <c r="Y21" s="26">
        <v>3</v>
      </c>
    </row>
    <row r="22" spans="1:25" ht="16.5" customHeight="1" x14ac:dyDescent="0.25">
      <c r="A22" s="3"/>
      <c r="B22" s="3"/>
      <c r="C22" s="3"/>
      <c r="D22" s="3"/>
      <c r="E22" s="3"/>
      <c r="F22" s="3"/>
      <c r="G22" s="3"/>
      <c r="H22" s="3"/>
      <c r="I22" s="3"/>
      <c r="J22" s="14"/>
      <c r="K22" s="3"/>
      <c r="L22" s="1"/>
    </row>
    <row r="23" spans="1:25" ht="16.5" customHeight="1" x14ac:dyDescent="0.25">
      <c r="A23" s="3"/>
      <c r="K23" s="3"/>
      <c r="L23" s="1"/>
    </row>
    <row r="24" spans="1:25" ht="16.5" customHeight="1" x14ac:dyDescent="0.3">
      <c r="A24" s="3"/>
      <c r="B24" s="9" t="s">
        <v>6</v>
      </c>
      <c r="C24" s="3"/>
      <c r="D24" s="3"/>
      <c r="E24" s="3"/>
      <c r="F24" s="3"/>
      <c r="G24" s="3"/>
      <c r="H24" s="68"/>
      <c r="I24" s="68"/>
      <c r="J24" s="68"/>
      <c r="K24" s="3"/>
      <c r="L24" s="1"/>
    </row>
    <row r="25" spans="1:25" ht="16.5" customHeight="1" x14ac:dyDescent="0.3">
      <c r="A25" s="3"/>
      <c r="B25" s="9"/>
      <c r="C25" s="3"/>
      <c r="D25" s="3"/>
      <c r="E25" s="3"/>
      <c r="F25" s="3"/>
      <c r="G25" s="3"/>
      <c r="H25" s="41"/>
      <c r="I25" s="41"/>
      <c r="J25" s="41"/>
      <c r="K25" s="3"/>
      <c r="L25" s="1"/>
    </row>
    <row r="26" spans="1:25" ht="16.5" customHeight="1" x14ac:dyDescent="0.3">
      <c r="A26" s="3"/>
      <c r="B26" s="9" t="s">
        <v>140</v>
      </c>
      <c r="C26" s="3"/>
      <c r="D26" s="3"/>
      <c r="E26" s="3"/>
      <c r="F26" s="3"/>
      <c r="G26" s="3"/>
      <c r="H26" s="68"/>
      <c r="I26" s="68"/>
      <c r="J26" s="68"/>
      <c r="K26" s="3"/>
      <c r="L26" s="1"/>
    </row>
    <row r="27" spans="1:25" ht="16.5" customHeight="1" x14ac:dyDescent="0.25">
      <c r="A27" s="3"/>
      <c r="C27" s="3"/>
      <c r="D27" s="3"/>
      <c r="E27" s="3"/>
      <c r="F27" s="3"/>
      <c r="G27" s="3"/>
      <c r="H27" s="8"/>
      <c r="I27" s="8"/>
      <c r="J27" s="17"/>
      <c r="K27" s="3"/>
      <c r="L27" s="1"/>
    </row>
    <row r="28" spans="1:25" ht="16.5" customHeight="1" x14ac:dyDescent="0.3">
      <c r="A28" s="3"/>
      <c r="B28" s="9" t="s">
        <v>30</v>
      </c>
      <c r="C28" s="3"/>
      <c r="D28" s="3"/>
      <c r="E28" s="3"/>
      <c r="F28" s="3"/>
      <c r="G28" s="3"/>
      <c r="H28" s="9" t="s">
        <v>76</v>
      </c>
      <c r="I28" s="9" t="s">
        <v>75</v>
      </c>
      <c r="J28" s="17"/>
      <c r="K28" s="3"/>
      <c r="L28" s="1"/>
      <c r="N28" s="39">
        <v>2</v>
      </c>
      <c r="O28" t="str">
        <f ca="1">OFFSET($X$1, N28, 0)</f>
        <v>PECO</v>
      </c>
      <c r="P28">
        <f ca="1">OFFSET($X$1, N28, 1)</f>
        <v>1</v>
      </c>
      <c r="Q28" s="31">
        <f ca="1">IF(LEN(H12) = 0, TODAY(), H12 )</f>
        <v>45469</v>
      </c>
      <c r="R28">
        <f ca="1">VLOOKUP( Q28, $Q$3:$V$18, 1 + P28 )</f>
        <v>296.7</v>
      </c>
    </row>
    <row r="29" spans="1:25" ht="16.5" customHeight="1" x14ac:dyDescent="0.25">
      <c r="A29" s="3"/>
      <c r="B29" s="22"/>
      <c r="C29" s="22"/>
      <c r="D29" s="22"/>
      <c r="E29" s="22"/>
      <c r="F29" s="22"/>
      <c r="G29" s="22"/>
      <c r="H29" s="35" t="str">
        <f ca="1">"   " &amp; O29</f>
        <v xml:space="preserve">   Black Start Capable</v>
      </c>
      <c r="I29" s="8"/>
      <c r="J29" s="17"/>
      <c r="K29" s="3"/>
      <c r="L29" s="1"/>
      <c r="N29" s="39">
        <f>IF(N30 = 1, 2, 1)</f>
        <v>1</v>
      </c>
      <c r="O29" t="str">
        <f ca="1">OFFSET($N$1, N29, 0)</f>
        <v>Black Start Capable</v>
      </c>
    </row>
    <row r="30" spans="1:25" ht="16.5" customHeight="1" x14ac:dyDescent="0.25">
      <c r="A30" s="3"/>
      <c r="E30" s="3"/>
      <c r="F30" s="3"/>
      <c r="G30" s="3"/>
      <c r="H30" s="8"/>
      <c r="I30" s="8"/>
      <c r="J30" s="17"/>
      <c r="K30" s="3"/>
      <c r="L30" s="1"/>
      <c r="N30" s="39">
        <v>3</v>
      </c>
      <c r="O30" t="str">
        <f ca="1">OFFSET($AH$1, N30, 0)</f>
        <v>Combustion Turbine</v>
      </c>
      <c r="R30">
        <f ca="1">IF(AND(N32=2, N30&lt;&gt;1),0.02,(OFFSET($AH$1, N30, 1)))</f>
        <v>0.02</v>
      </c>
    </row>
    <row r="31" spans="1:25" ht="16.5" customHeight="1" x14ac:dyDescent="0.3">
      <c r="A31" s="3"/>
      <c r="B31" s="9" t="s">
        <v>148</v>
      </c>
      <c r="E31" s="3"/>
      <c r="F31" s="3"/>
      <c r="G31" s="3"/>
      <c r="H31" s="9" t="s">
        <v>154</v>
      </c>
      <c r="I31" s="8"/>
      <c r="J31" s="17"/>
      <c r="K31" s="3"/>
      <c r="L31" s="1"/>
    </row>
    <row r="32" spans="1:25" ht="16.5" customHeight="1" x14ac:dyDescent="0.3">
      <c r="A32" s="3"/>
      <c r="B32" s="9"/>
      <c r="C32" s="3"/>
      <c r="D32" s="3"/>
      <c r="F32" s="3"/>
      <c r="G32" s="3"/>
      <c r="H32" s="8"/>
      <c r="I32" s="8"/>
      <c r="J32" s="17"/>
      <c r="K32" s="3"/>
      <c r="L32" s="1"/>
      <c r="N32" s="39">
        <v>1</v>
      </c>
      <c r="O32" t="str">
        <f ca="1">OFFSET($AO$1, N32, 0)</f>
        <v>Non-Fuel Assured</v>
      </c>
    </row>
    <row r="33" spans="1:19" ht="16.5" customHeight="1" x14ac:dyDescent="0.3">
      <c r="A33" s="3"/>
      <c r="B33" s="9"/>
      <c r="C33" s="3"/>
      <c r="D33" s="3"/>
      <c r="E33" s="3"/>
      <c r="F33" s="3"/>
      <c r="G33" s="3"/>
      <c r="H33" s="8"/>
      <c r="I33" s="8"/>
      <c r="J33" s="17"/>
      <c r="K33" s="3"/>
      <c r="L33" s="1"/>
    </row>
    <row r="34" spans="1:19" ht="16.5" customHeight="1" x14ac:dyDescent="0.3">
      <c r="A34" s="3"/>
      <c r="B34" s="10" t="s">
        <v>77</v>
      </c>
      <c r="C34" s="3"/>
      <c r="D34" s="3"/>
      <c r="E34" s="3"/>
      <c r="F34" s="3"/>
      <c r="G34" s="3"/>
      <c r="H34" s="8"/>
      <c r="I34" s="8"/>
      <c r="J34" s="17"/>
      <c r="K34" s="3"/>
      <c r="L34" s="1"/>
    </row>
    <row r="35" spans="1:19" ht="16.5" customHeight="1" x14ac:dyDescent="0.3">
      <c r="A35" s="3"/>
      <c r="B35" s="9"/>
      <c r="C35" s="3"/>
      <c r="D35" s="3"/>
      <c r="E35" s="3"/>
      <c r="F35" s="3"/>
      <c r="G35" s="3"/>
      <c r="H35" s="8"/>
      <c r="I35" s="8"/>
      <c r="J35" s="17"/>
      <c r="K35" s="3"/>
      <c r="L35" s="1"/>
    </row>
    <row r="36" spans="1:19" ht="16.5" customHeight="1" x14ac:dyDescent="0.3">
      <c r="A36" s="3"/>
      <c r="B36" s="9" t="s">
        <v>0</v>
      </c>
      <c r="C36" s="3"/>
      <c r="D36" s="3"/>
      <c r="E36" s="3"/>
      <c r="F36" s="3"/>
      <c r="G36" s="3"/>
      <c r="H36" s="68"/>
      <c r="I36" s="68"/>
      <c r="J36" s="16" t="s">
        <v>2</v>
      </c>
      <c r="K36" s="3"/>
      <c r="L36" s="1"/>
      <c r="N36" s="39">
        <f>IF(LEN(H36)=0,0,H36)</f>
        <v>0</v>
      </c>
      <c r="O36" s="24" t="s">
        <v>2</v>
      </c>
    </row>
    <row r="37" spans="1:19" ht="16.5" customHeight="1" x14ac:dyDescent="0.3">
      <c r="A37" s="3"/>
      <c r="B37" s="6"/>
      <c r="C37" s="3"/>
      <c r="D37" s="3"/>
      <c r="E37" s="3"/>
      <c r="F37" s="3"/>
      <c r="G37" s="3"/>
      <c r="H37" s="8"/>
      <c r="I37" s="8"/>
      <c r="J37" s="17"/>
      <c r="K37" s="3"/>
      <c r="L37" s="1"/>
    </row>
    <row r="38" spans="1:19" ht="16.5" customHeight="1" x14ac:dyDescent="0.25">
      <c r="A38" s="3"/>
      <c r="B38" s="33" t="s">
        <v>78</v>
      </c>
      <c r="C38" s="33"/>
      <c r="D38" s="33">
        <f ca="1">P28</f>
        <v>1</v>
      </c>
      <c r="E38" s="33"/>
      <c r="F38" s="33" t="str">
        <f ca="1">"COST OF NET ENTRY ($/MW-DAY) FOR " &amp; TEXT(Q28, "M/D/YYYY") &amp; ":     " &amp; TEXT(R28, "$#,##0.00")</f>
        <v>COST OF NET ENTRY ($/MW-DAY) FOR 6/26/2024:     $296.70</v>
      </c>
      <c r="G38" s="33"/>
      <c r="H38" s="33"/>
      <c r="I38" s="33"/>
      <c r="J38" s="33"/>
      <c r="K38" s="3"/>
      <c r="L38" s="1"/>
    </row>
    <row r="39" spans="1:19" ht="16.5" customHeight="1" x14ac:dyDescent="0.25">
      <c r="A39" s="3"/>
      <c r="B39" s="33"/>
      <c r="C39" s="33"/>
      <c r="D39" s="33"/>
      <c r="E39" s="33"/>
      <c r="F39" s="33"/>
      <c r="G39" s="33"/>
      <c r="H39" s="33"/>
      <c r="I39" s="33"/>
      <c r="J39" s="33"/>
      <c r="K39" s="3"/>
      <c r="L39" s="1"/>
    </row>
    <row r="40" spans="1:19" ht="16.5" customHeight="1" x14ac:dyDescent="0.25">
      <c r="A40" s="3"/>
      <c r="B40" s="33" t="str">
        <f ca="1">"FIXED BSSCC = (" &amp; TEXT(R28, "$#,##0.00") &amp; " $/MW-DAY) x (" &amp; S40 &amp; " DAYS/YEAR) x (" &amp; N36 &amp; " MW) x (" &amp; TEXT(R30, "0.00") &amp; ") = "</f>
        <v xml:space="preserve">FIXED BSSCC = ($296.70 $/MW-DAY) x (365 DAYS/YEAR) x (0 MW) x (0.02) = </v>
      </c>
      <c r="C40" s="33"/>
      <c r="D40" s="33"/>
      <c r="E40" s="33"/>
      <c r="F40" s="33"/>
      <c r="G40" s="33"/>
      <c r="H40" s="34"/>
      <c r="I40" s="36">
        <f ca="1">N40</f>
        <v>0</v>
      </c>
      <c r="J40" s="17" t="s">
        <v>5</v>
      </c>
      <c r="K40" s="3"/>
      <c r="L40" s="1"/>
      <c r="N40" s="39">
        <f ca="1">R28 * N36 * R30 * S40</f>
        <v>0</v>
      </c>
      <c r="P40" s="55">
        <f>EDATE(H12, 12)</f>
        <v>366</v>
      </c>
      <c r="Q40" s="56">
        <f>YEAR(P40)</f>
        <v>1900</v>
      </c>
      <c r="R40" t="b">
        <f>DAY(EOMONTH(DATE(Q40,2,1),0))=29</f>
        <v>0</v>
      </c>
      <c r="S40">
        <f>IF(R40=TRUE,366,365)</f>
        <v>365</v>
      </c>
    </row>
    <row r="41" spans="1:19" ht="16.5" customHeight="1" x14ac:dyDescent="0.3">
      <c r="A41" s="3"/>
      <c r="B41" s="57" t="str">
        <f>IF(S40=366,"* - Calculation adjusted for leap year","")</f>
        <v/>
      </c>
      <c r="C41" s="3"/>
      <c r="D41" s="3"/>
      <c r="E41" s="3"/>
      <c r="F41" s="3"/>
      <c r="G41" s="3"/>
      <c r="H41" s="8"/>
      <c r="I41" s="8"/>
      <c r="J41" s="17"/>
      <c r="K41" s="3"/>
      <c r="L41" s="1"/>
    </row>
    <row r="42" spans="1:19" ht="16.5" customHeight="1" x14ac:dyDescent="0.3">
      <c r="A42" s="3"/>
      <c r="B42" s="6"/>
      <c r="C42" s="3"/>
      <c r="D42" s="3"/>
      <c r="E42" s="3"/>
      <c r="F42" s="3"/>
      <c r="G42" s="3"/>
      <c r="H42" s="8"/>
      <c r="I42" s="8"/>
      <c r="J42" s="17"/>
      <c r="K42" s="3"/>
      <c r="L42" s="1"/>
    </row>
    <row r="43" spans="1:19" ht="16.5" customHeight="1" x14ac:dyDescent="0.3">
      <c r="A43" s="3"/>
      <c r="B43" s="10" t="s">
        <v>80</v>
      </c>
      <c r="C43" s="3"/>
      <c r="D43" s="3"/>
      <c r="E43" s="3"/>
      <c r="F43" s="3"/>
      <c r="G43" s="3"/>
      <c r="H43" s="8"/>
      <c r="I43" s="8"/>
      <c r="J43" s="17"/>
      <c r="K43" s="3"/>
      <c r="L43" s="1"/>
    </row>
    <row r="44" spans="1:19" ht="16.5" customHeight="1" x14ac:dyDescent="0.3">
      <c r="A44" s="3"/>
      <c r="B44" s="6"/>
      <c r="C44" s="3"/>
      <c r="D44" s="3"/>
      <c r="E44" s="3"/>
      <c r="F44" s="3"/>
      <c r="G44" s="3"/>
      <c r="H44" s="8"/>
      <c r="I44" s="8"/>
      <c r="J44" s="17"/>
      <c r="K44" s="3"/>
      <c r="L44" s="1"/>
    </row>
    <row r="45" spans="1:19" ht="16.5" customHeight="1" x14ac:dyDescent="0.3">
      <c r="A45" s="3"/>
      <c r="B45" s="9" t="s">
        <v>1</v>
      </c>
      <c r="C45" s="3"/>
      <c r="D45" s="3"/>
      <c r="E45" s="3"/>
      <c r="F45" s="3"/>
      <c r="G45" s="3"/>
      <c r="H45" s="67"/>
      <c r="I45" s="68"/>
      <c r="J45" s="16" t="s">
        <v>5</v>
      </c>
      <c r="K45" s="3"/>
      <c r="L45" s="1"/>
    </row>
    <row r="46" spans="1:19" ht="16.5" customHeight="1" x14ac:dyDescent="0.3">
      <c r="A46" s="3"/>
      <c r="B46" s="6" t="s">
        <v>29</v>
      </c>
      <c r="C46" s="3"/>
      <c r="D46" s="3"/>
      <c r="E46" s="3"/>
      <c r="F46" s="3"/>
      <c r="G46" s="3"/>
      <c r="H46" s="8"/>
      <c r="I46" s="8"/>
      <c r="J46" s="17"/>
      <c r="K46" s="3"/>
      <c r="L46" s="1"/>
    </row>
    <row r="47" spans="1:19" ht="16.5" customHeight="1" x14ac:dyDescent="0.25">
      <c r="A47" s="3"/>
      <c r="B47" s="3"/>
      <c r="C47" s="3"/>
      <c r="D47" s="3"/>
      <c r="E47" s="3"/>
      <c r="F47" s="3"/>
      <c r="G47" s="3"/>
      <c r="H47" s="8"/>
      <c r="I47" s="8"/>
      <c r="J47" s="17"/>
      <c r="K47" s="3"/>
      <c r="L47" s="1"/>
    </row>
    <row r="48" spans="1:19" ht="16.5" customHeight="1" x14ac:dyDescent="0.3">
      <c r="A48" s="3"/>
      <c r="B48" s="9" t="s">
        <v>81</v>
      </c>
      <c r="C48" s="3"/>
      <c r="D48" s="3"/>
      <c r="E48" s="3"/>
      <c r="F48" s="3"/>
      <c r="G48" s="3"/>
      <c r="H48" s="73">
        <v>0.01</v>
      </c>
      <c r="I48" s="73"/>
      <c r="J48" s="17"/>
      <c r="K48" s="3"/>
      <c r="L48" s="1"/>
    </row>
    <row r="49" spans="1:12" ht="16.5" customHeight="1" x14ac:dyDescent="0.25">
      <c r="A49" s="3"/>
      <c r="B49" s="33"/>
      <c r="C49" s="33"/>
      <c r="D49" s="33"/>
      <c r="E49" s="33"/>
      <c r="F49" s="33"/>
      <c r="G49" s="33"/>
      <c r="H49" s="34"/>
      <c r="I49" s="34"/>
      <c r="J49" s="17"/>
      <c r="K49" s="3"/>
      <c r="L49" s="1"/>
    </row>
    <row r="50" spans="1:12" ht="16.5" customHeight="1" x14ac:dyDescent="0.25">
      <c r="A50" s="3"/>
      <c r="B50" s="33" t="s">
        <v>82</v>
      </c>
      <c r="C50" s="33"/>
      <c r="D50" s="33"/>
      <c r="E50" s="33"/>
      <c r="F50" s="33"/>
      <c r="G50" s="33"/>
      <c r="H50" s="34"/>
      <c r="I50" s="36">
        <f>IF(N30 = 1, 0, H45 * H48 )</f>
        <v>0</v>
      </c>
      <c r="J50" s="17" t="s">
        <v>5</v>
      </c>
      <c r="K50" s="3"/>
      <c r="L50" s="1"/>
    </row>
    <row r="51" spans="1:12" ht="16.5" customHeight="1" x14ac:dyDescent="0.25">
      <c r="A51" s="3"/>
      <c r="C51" s="3"/>
      <c r="D51" s="3"/>
      <c r="E51" s="3"/>
      <c r="F51" s="3"/>
      <c r="G51" s="3"/>
      <c r="H51" s="8"/>
      <c r="J51" s="17"/>
      <c r="K51" s="3"/>
      <c r="L51" s="1"/>
    </row>
    <row r="52" spans="1:12" ht="16.5" customHeight="1" x14ac:dyDescent="0.25">
      <c r="A52" s="3"/>
      <c r="C52" s="3"/>
      <c r="D52" s="3"/>
      <c r="E52" s="3"/>
      <c r="F52" s="3"/>
      <c r="G52" s="3"/>
      <c r="H52" s="8"/>
      <c r="J52" s="17"/>
      <c r="K52" s="3"/>
      <c r="L52" s="1"/>
    </row>
    <row r="53" spans="1:12" ht="16.5" customHeight="1" x14ac:dyDescent="0.3">
      <c r="A53" s="3"/>
      <c r="B53" s="10" t="s">
        <v>86</v>
      </c>
      <c r="C53" s="3"/>
      <c r="D53" s="3"/>
      <c r="E53" s="3"/>
      <c r="F53" s="3"/>
      <c r="G53" s="3"/>
      <c r="H53" s="8"/>
      <c r="I53" s="8"/>
      <c r="J53" s="17"/>
      <c r="K53" s="3"/>
      <c r="L53" s="1"/>
    </row>
    <row r="54" spans="1:12" ht="16.5" customHeight="1" x14ac:dyDescent="0.25">
      <c r="A54" s="3"/>
      <c r="C54" s="3"/>
      <c r="D54" s="3"/>
      <c r="E54" s="3"/>
      <c r="F54" s="3"/>
      <c r="G54" s="3"/>
      <c r="H54" s="8"/>
      <c r="I54" s="8"/>
      <c r="J54" s="17"/>
      <c r="K54" s="3"/>
      <c r="L54" s="1"/>
    </row>
    <row r="55" spans="1:12" ht="16.5" customHeight="1" x14ac:dyDescent="0.25">
      <c r="A55" s="3"/>
      <c r="B55" s="33" t="s">
        <v>83</v>
      </c>
      <c r="C55" s="3"/>
      <c r="D55" s="3"/>
      <c r="E55" s="3"/>
      <c r="F55" s="3"/>
      <c r="G55" s="3"/>
      <c r="H55" s="8"/>
      <c r="I55" s="36">
        <v>3750</v>
      </c>
      <c r="J55" s="17" t="s">
        <v>5</v>
      </c>
      <c r="K55" s="3"/>
      <c r="L55" s="1"/>
    </row>
    <row r="56" spans="1:12" ht="16.5" customHeight="1" x14ac:dyDescent="0.25">
      <c r="A56" s="3"/>
      <c r="C56" s="3"/>
      <c r="D56" s="3"/>
      <c r="E56" s="3"/>
      <c r="F56" s="3"/>
      <c r="G56" s="3"/>
      <c r="H56" s="8"/>
      <c r="I56" s="8"/>
      <c r="J56" s="17"/>
      <c r="K56" s="3"/>
      <c r="L56" s="1"/>
    </row>
    <row r="57" spans="1:12" ht="16.5" customHeight="1" x14ac:dyDescent="0.3">
      <c r="A57" s="3"/>
      <c r="B57" s="9" t="s">
        <v>84</v>
      </c>
      <c r="C57" s="3"/>
      <c r="D57" s="3"/>
      <c r="E57" s="3"/>
      <c r="F57" s="3"/>
      <c r="G57" s="3"/>
      <c r="H57" s="68">
        <v>1</v>
      </c>
      <c r="I57" s="68"/>
      <c r="J57" s="17"/>
      <c r="K57" s="3"/>
      <c r="L57" s="1"/>
    </row>
    <row r="58" spans="1:12" ht="16.5" customHeight="1" x14ac:dyDescent="0.25">
      <c r="A58" s="3"/>
      <c r="C58" s="3"/>
      <c r="D58" s="3"/>
      <c r="E58" s="3"/>
      <c r="F58" s="3"/>
      <c r="G58" s="3"/>
      <c r="H58" s="8"/>
      <c r="I58" s="8"/>
      <c r="J58" s="17"/>
      <c r="K58" s="3"/>
      <c r="L58" s="1"/>
    </row>
    <row r="59" spans="1:12" ht="16.5" customHeight="1" x14ac:dyDescent="0.25">
      <c r="A59" s="3"/>
      <c r="B59" s="33" t="s">
        <v>85</v>
      </c>
      <c r="C59" s="3"/>
      <c r="D59" s="3"/>
      <c r="E59" s="3"/>
      <c r="F59" s="3"/>
      <c r="G59" s="3"/>
      <c r="H59" s="8"/>
      <c r="I59" s="36">
        <f>I55 / H57</f>
        <v>3750</v>
      </c>
      <c r="J59" s="17" t="s">
        <v>5</v>
      </c>
      <c r="K59" s="3"/>
      <c r="L59" s="1"/>
    </row>
    <row r="60" spans="1:12" ht="16.5" customHeight="1" x14ac:dyDescent="0.25">
      <c r="A60" s="3"/>
      <c r="B60" s="33"/>
      <c r="C60" s="3"/>
      <c r="D60" s="3"/>
      <c r="E60" s="3"/>
      <c r="F60" s="3"/>
      <c r="G60" s="3"/>
      <c r="H60" s="8"/>
      <c r="I60" s="36"/>
      <c r="J60" s="17"/>
      <c r="K60" s="3"/>
      <c r="L60" s="1"/>
    </row>
    <row r="61" spans="1:12" ht="16.5" customHeight="1" x14ac:dyDescent="0.25">
      <c r="A61" s="3"/>
      <c r="C61" s="3"/>
      <c r="D61" s="3"/>
      <c r="E61" s="3"/>
      <c r="F61" s="3"/>
      <c r="G61" s="3"/>
      <c r="H61" s="8"/>
      <c r="I61" s="8"/>
      <c r="J61" s="17"/>
      <c r="K61" s="3"/>
      <c r="L61" s="1"/>
    </row>
    <row r="62" spans="1:12" ht="16.5" customHeight="1" x14ac:dyDescent="0.25">
      <c r="A62" s="3"/>
      <c r="C62" s="3"/>
      <c r="D62" s="3"/>
      <c r="E62" s="3"/>
      <c r="F62" s="3"/>
      <c r="G62" s="3"/>
      <c r="H62" s="8"/>
      <c r="I62" s="8"/>
      <c r="J62" s="17"/>
      <c r="K62" s="3"/>
      <c r="L62" s="1"/>
    </row>
    <row r="63" spans="1:12" ht="16.5" customHeight="1" x14ac:dyDescent="0.25">
      <c r="A63" s="3"/>
      <c r="C63" s="3"/>
      <c r="D63" s="3"/>
      <c r="E63" s="3"/>
      <c r="F63" s="3"/>
      <c r="G63" s="3"/>
      <c r="H63" s="8"/>
      <c r="I63" s="8"/>
      <c r="J63" s="17"/>
      <c r="K63" s="3"/>
      <c r="L63" s="1"/>
    </row>
    <row r="64" spans="1:12" ht="16.5" customHeight="1" x14ac:dyDescent="0.3">
      <c r="A64" s="3"/>
      <c r="B64" s="10" t="s">
        <v>87</v>
      </c>
      <c r="C64" s="3"/>
      <c r="D64" s="3"/>
      <c r="E64" s="3"/>
      <c r="F64" s="3"/>
      <c r="G64" s="3"/>
      <c r="H64" s="8"/>
      <c r="I64" s="8"/>
      <c r="J64" s="17"/>
      <c r="K64" s="3"/>
      <c r="L64" s="1"/>
    </row>
    <row r="65" spans="1:14" ht="16.5" customHeight="1" x14ac:dyDescent="0.25">
      <c r="A65" s="3"/>
      <c r="C65" s="3"/>
      <c r="D65" s="3"/>
      <c r="E65" s="3"/>
      <c r="F65" s="3"/>
      <c r="G65" s="3"/>
      <c r="H65" s="8"/>
      <c r="I65" s="8"/>
      <c r="J65" s="17"/>
      <c r="K65" s="3"/>
      <c r="L65" s="1"/>
    </row>
    <row r="66" spans="1:14" ht="16.5" customHeight="1" x14ac:dyDescent="0.3">
      <c r="A66" s="3"/>
      <c r="B66" s="9" t="s">
        <v>146</v>
      </c>
      <c r="C66" s="3"/>
      <c r="D66" s="3"/>
      <c r="E66" s="3"/>
      <c r="F66" s="3"/>
      <c r="G66" s="3"/>
      <c r="H66" s="76"/>
      <c r="I66" s="76"/>
      <c r="J66" s="16" t="s">
        <v>35</v>
      </c>
      <c r="K66" s="3"/>
      <c r="L66" s="1"/>
    </row>
    <row r="67" spans="1:14" ht="16.5" customHeight="1" x14ac:dyDescent="0.25">
      <c r="A67" s="3"/>
      <c r="C67" s="3"/>
      <c r="D67" s="3"/>
      <c r="E67" s="3"/>
      <c r="F67" s="3"/>
      <c r="G67" s="3"/>
      <c r="H67" s="8"/>
      <c r="I67" s="8"/>
      <c r="J67" s="17"/>
      <c r="K67" s="3"/>
      <c r="L67" s="1"/>
    </row>
    <row r="68" spans="1:14" ht="16.5" customHeight="1" x14ac:dyDescent="0.4">
      <c r="A68" s="3"/>
      <c r="B68" s="9" t="s">
        <v>141</v>
      </c>
      <c r="C68" s="3"/>
      <c r="D68" s="3"/>
      <c r="E68" s="3"/>
      <c r="F68" s="3"/>
      <c r="G68" s="3"/>
      <c r="H68" s="75">
        <f>N68</f>
        <v>0</v>
      </c>
      <c r="I68" s="75"/>
      <c r="J68" s="16" t="s">
        <v>35</v>
      </c>
      <c r="K68" s="3"/>
      <c r="L68" s="1"/>
      <c r="N68" s="51">
        <f>IFERROR(ROUND(H71*((H74*H77)/(H66-H71)), 0),0)</f>
        <v>0</v>
      </c>
    </row>
    <row r="69" spans="1:14" ht="16.5" customHeight="1" x14ac:dyDescent="0.3">
      <c r="A69" s="3"/>
      <c r="B69" s="6" t="s">
        <v>142</v>
      </c>
      <c r="C69" s="3"/>
      <c r="D69" s="3"/>
      <c r="E69" s="3"/>
      <c r="F69" s="3"/>
      <c r="G69" s="3"/>
      <c r="H69" s="8"/>
      <c r="I69" s="8"/>
      <c r="J69" s="17"/>
      <c r="K69" s="3"/>
      <c r="L69" s="1"/>
    </row>
    <row r="70" spans="1:14" ht="16.5" customHeight="1" x14ac:dyDescent="0.3">
      <c r="A70" s="3"/>
      <c r="B70" s="6"/>
      <c r="C70" s="3"/>
      <c r="D70" s="3"/>
      <c r="E70" s="3"/>
      <c r="F70" s="3"/>
      <c r="G70" s="3"/>
      <c r="H70" s="8"/>
      <c r="I70" s="8"/>
      <c r="J70" s="17"/>
      <c r="K70" s="3"/>
      <c r="L70" s="1"/>
    </row>
    <row r="71" spans="1:14" ht="16.5" customHeight="1" x14ac:dyDescent="0.35">
      <c r="A71" s="3"/>
      <c r="B71" s="9" t="s">
        <v>144</v>
      </c>
      <c r="C71" s="3"/>
      <c r="D71" s="3"/>
      <c r="E71" s="3"/>
      <c r="F71" s="3"/>
      <c r="G71" s="3"/>
      <c r="H71" s="76"/>
      <c r="I71" s="76"/>
      <c r="J71" s="16" t="s">
        <v>35</v>
      </c>
      <c r="K71" s="3"/>
      <c r="L71" s="1"/>
    </row>
    <row r="72" spans="1:14" ht="16.5" customHeight="1" x14ac:dyDescent="0.3">
      <c r="A72" s="3"/>
      <c r="B72" s="6" t="s">
        <v>143</v>
      </c>
      <c r="C72" s="3"/>
      <c r="D72" s="3"/>
      <c r="E72" s="3"/>
      <c r="F72" s="3"/>
      <c r="G72" s="3"/>
      <c r="K72" s="3"/>
      <c r="L72" s="1"/>
    </row>
    <row r="73" spans="1:14" ht="16.5" customHeight="1" x14ac:dyDescent="0.25">
      <c r="A73" s="3"/>
      <c r="B73" s="3"/>
      <c r="C73" s="3"/>
      <c r="D73" s="3"/>
      <c r="E73" s="3"/>
      <c r="F73" s="3"/>
      <c r="G73" s="3"/>
      <c r="H73" s="8"/>
      <c r="I73" s="8"/>
      <c r="J73" s="17"/>
      <c r="K73" s="3"/>
      <c r="L73" s="1"/>
    </row>
    <row r="74" spans="1:14" ht="16.5" customHeight="1" x14ac:dyDescent="0.3">
      <c r="A74" s="3"/>
      <c r="B74" s="9" t="s">
        <v>88</v>
      </c>
      <c r="C74" s="3"/>
      <c r="D74" s="3"/>
      <c r="E74" s="3"/>
      <c r="F74" s="3"/>
      <c r="G74" s="3"/>
      <c r="H74" s="76"/>
      <c r="I74" s="76"/>
      <c r="J74" s="16" t="s">
        <v>3</v>
      </c>
      <c r="K74" s="3"/>
      <c r="L74" s="1"/>
    </row>
    <row r="75" spans="1:14" ht="16.5" customHeight="1" x14ac:dyDescent="0.3">
      <c r="A75" s="3"/>
      <c r="B75" s="6" t="s">
        <v>7</v>
      </c>
      <c r="C75" s="3"/>
      <c r="D75" s="3"/>
      <c r="E75" s="3"/>
      <c r="F75" s="3"/>
      <c r="G75" s="3"/>
      <c r="H75" s="8"/>
      <c r="I75" s="8"/>
      <c r="J75" s="17"/>
      <c r="K75" s="3"/>
      <c r="L75" s="1"/>
    </row>
    <row r="76" spans="1:14" ht="16.5" customHeight="1" x14ac:dyDescent="0.25">
      <c r="A76" s="3"/>
      <c r="B76" s="3"/>
      <c r="C76" s="3"/>
      <c r="D76" s="3"/>
      <c r="E76" s="3"/>
      <c r="F76" s="3"/>
      <c r="G76" s="3"/>
      <c r="H76" s="8"/>
      <c r="I76" s="8"/>
      <c r="J76" s="17"/>
      <c r="K76" s="3"/>
      <c r="L76" s="1"/>
    </row>
    <row r="77" spans="1:14" ht="16.5" customHeight="1" x14ac:dyDescent="0.3">
      <c r="A77" s="3"/>
      <c r="B77" s="9" t="s">
        <v>91</v>
      </c>
      <c r="C77" s="3"/>
      <c r="D77" s="3"/>
      <c r="E77" s="3"/>
      <c r="F77" s="3"/>
      <c r="G77" s="3"/>
      <c r="H77" s="73">
        <v>16</v>
      </c>
      <c r="I77" s="73"/>
      <c r="J77" s="16" t="s">
        <v>92</v>
      </c>
      <c r="K77" s="3"/>
      <c r="L77" s="1"/>
    </row>
    <row r="78" spans="1:14" ht="16.5" customHeight="1" x14ac:dyDescent="0.3">
      <c r="A78" s="3"/>
      <c r="B78" s="6" t="s">
        <v>93</v>
      </c>
      <c r="C78" s="3"/>
      <c r="D78" s="3"/>
      <c r="E78" s="3"/>
      <c r="F78" s="3"/>
      <c r="G78" s="3"/>
      <c r="H78" s="8"/>
      <c r="I78" s="8"/>
      <c r="J78" s="17"/>
      <c r="K78" s="3"/>
      <c r="L78" s="1"/>
    </row>
    <row r="79" spans="1:14" ht="16.5" customHeight="1" x14ac:dyDescent="0.25">
      <c r="A79" s="3"/>
      <c r="B79" s="3"/>
      <c r="C79" s="3"/>
      <c r="D79" s="3"/>
      <c r="E79" s="3"/>
      <c r="F79" s="3"/>
      <c r="G79" s="3"/>
      <c r="H79" s="8"/>
      <c r="I79" s="8"/>
      <c r="J79" s="17"/>
      <c r="K79" s="3"/>
      <c r="L79" s="1"/>
    </row>
    <row r="80" spans="1:14" ht="16.5" customHeight="1" x14ac:dyDescent="0.3">
      <c r="A80" s="3"/>
      <c r="B80" s="9" t="s">
        <v>37</v>
      </c>
      <c r="C80" s="3"/>
      <c r="D80" s="3"/>
      <c r="E80" s="3"/>
      <c r="F80" s="3"/>
      <c r="G80" s="3"/>
      <c r="H80" s="73"/>
      <c r="I80" s="73"/>
      <c r="J80" s="16" t="s">
        <v>4</v>
      </c>
      <c r="K80" s="3"/>
      <c r="L80" s="1"/>
    </row>
    <row r="81" spans="1:15" ht="16.5" customHeight="1" x14ac:dyDescent="0.3">
      <c r="A81" s="3"/>
      <c r="B81" s="6" t="s">
        <v>8</v>
      </c>
      <c r="C81" s="3"/>
      <c r="D81" s="3"/>
      <c r="E81" s="3"/>
      <c r="F81" s="3"/>
      <c r="G81" s="3"/>
      <c r="H81" s="8"/>
      <c r="I81" s="8"/>
      <c r="J81" s="17"/>
      <c r="K81" s="3"/>
      <c r="L81" s="1"/>
    </row>
    <row r="82" spans="1:15" ht="16.5" customHeight="1" x14ac:dyDescent="0.25">
      <c r="A82" s="3"/>
      <c r="B82" s="3"/>
      <c r="C82" s="3"/>
      <c r="D82" s="3"/>
      <c r="E82" s="3"/>
      <c r="F82" s="3"/>
      <c r="G82" s="3"/>
      <c r="H82" s="8"/>
      <c r="I82" s="8"/>
      <c r="J82" s="17"/>
      <c r="K82" s="3"/>
      <c r="L82" s="1"/>
    </row>
    <row r="83" spans="1:15" ht="16.5" customHeight="1" x14ac:dyDescent="0.3">
      <c r="A83" s="3"/>
      <c r="B83" s="9" t="s">
        <v>36</v>
      </c>
      <c r="C83" s="3"/>
      <c r="D83" s="3"/>
      <c r="E83" s="3"/>
      <c r="F83" s="3"/>
      <c r="G83" s="3"/>
      <c r="H83" s="73"/>
      <c r="I83" s="73"/>
      <c r="J83" s="16" t="s">
        <v>4</v>
      </c>
      <c r="K83" s="3"/>
      <c r="L83" s="1"/>
    </row>
    <row r="84" spans="1:15" ht="16.5" customHeight="1" x14ac:dyDescent="0.3">
      <c r="A84" s="3"/>
      <c r="B84" s="6" t="s">
        <v>9</v>
      </c>
      <c r="C84" s="3"/>
      <c r="D84" s="3"/>
      <c r="E84" s="3"/>
      <c r="F84" s="3"/>
      <c r="G84" s="3"/>
      <c r="H84" s="8"/>
      <c r="I84" s="8"/>
      <c r="J84" s="17"/>
      <c r="K84" s="3"/>
      <c r="L84" s="1"/>
    </row>
    <row r="85" spans="1:15" ht="16.5" customHeight="1" x14ac:dyDescent="0.25">
      <c r="A85" s="3"/>
      <c r="B85" s="3"/>
      <c r="C85" s="3"/>
      <c r="D85" s="3"/>
      <c r="E85" s="3"/>
      <c r="F85" s="3"/>
      <c r="G85" s="3"/>
      <c r="H85" s="8"/>
      <c r="I85" s="8"/>
      <c r="J85" s="17"/>
      <c r="K85" s="3"/>
      <c r="L85" s="1"/>
    </row>
    <row r="86" spans="1:15" ht="15.6" x14ac:dyDescent="0.3">
      <c r="B86" s="9" t="s">
        <v>89</v>
      </c>
      <c r="H86" s="74"/>
      <c r="I86" s="74"/>
      <c r="J86" s="16"/>
      <c r="L86" s="1"/>
    </row>
    <row r="87" spans="1:15" x14ac:dyDescent="0.25">
      <c r="L87" s="1"/>
    </row>
    <row r="88" spans="1:15" ht="15" x14ac:dyDescent="0.25">
      <c r="B88" s="33" t="s">
        <v>90</v>
      </c>
      <c r="C88" s="3"/>
      <c r="D88" s="3"/>
      <c r="E88" s="3"/>
      <c r="F88" s="3"/>
      <c r="G88" s="3"/>
      <c r="H88" s="8"/>
      <c r="I88" s="36">
        <f xml:space="preserve"> ( H68 + (H74 * H77)) * (H80 + H83) * H86</f>
        <v>0</v>
      </c>
      <c r="J88" s="17" t="s">
        <v>5</v>
      </c>
      <c r="L88" s="1"/>
    </row>
    <row r="89" spans="1:15" ht="16.5" customHeight="1" x14ac:dyDescent="0.25">
      <c r="A89" s="3"/>
      <c r="K89" s="3"/>
      <c r="L89" s="1"/>
    </row>
    <row r="90" spans="1:15" ht="16.5" customHeight="1" x14ac:dyDescent="0.3">
      <c r="A90" s="3"/>
      <c r="B90" s="58" t="s">
        <v>153</v>
      </c>
      <c r="I90" s="59">
        <f>N90</f>
        <v>0.1</v>
      </c>
      <c r="K90" s="3"/>
      <c r="L90" s="1"/>
      <c r="N90" s="39">
        <f>IF(N32=1,0.1,0.2)</f>
        <v>0.1</v>
      </c>
      <c r="O90" s="53" t="s">
        <v>152</v>
      </c>
    </row>
    <row r="91" spans="1:15" ht="16.5" customHeight="1" x14ac:dyDescent="0.25">
      <c r="A91" s="3"/>
      <c r="K91" s="3"/>
      <c r="L91" s="1"/>
    </row>
    <row r="92" spans="1:15" ht="16.5" customHeight="1" x14ac:dyDescent="0.25">
      <c r="A92" s="3"/>
      <c r="B92" s="33" t="s">
        <v>94</v>
      </c>
      <c r="C92" s="3"/>
      <c r="D92" s="3"/>
      <c r="E92" s="3"/>
      <c r="F92" s="3"/>
      <c r="G92" s="3"/>
      <c r="H92" s="8"/>
      <c r="I92" s="36">
        <f ca="1">IF( N30 = 1, ( I59 ), ( I40 + I50 + I59 + I88 ) ) * (1+N90)</f>
        <v>4125</v>
      </c>
      <c r="J92" s="17" t="s">
        <v>5</v>
      </c>
      <c r="K92" s="3"/>
      <c r="L92" s="1"/>
    </row>
    <row r="93" spans="1:15" ht="16.5" customHeight="1" x14ac:dyDescent="0.3">
      <c r="A93" s="3"/>
      <c r="B93" s="6" t="s">
        <v>95</v>
      </c>
      <c r="C93" s="3"/>
      <c r="D93" s="3"/>
      <c r="E93" s="3"/>
      <c r="F93" s="3"/>
      <c r="G93" s="3"/>
      <c r="H93" s="8"/>
      <c r="I93" s="8"/>
      <c r="J93" s="8"/>
      <c r="K93" s="3"/>
      <c r="L93" s="1"/>
    </row>
    <row r="94" spans="1:15" ht="16.5" customHeight="1" x14ac:dyDescent="0.3">
      <c r="A94" s="3"/>
      <c r="B94" s="6"/>
      <c r="C94" s="3"/>
      <c r="D94" s="3"/>
      <c r="E94" s="3"/>
      <c r="F94" s="3"/>
      <c r="G94" s="3"/>
      <c r="H94" s="8"/>
      <c r="I94" s="8"/>
      <c r="J94" s="8"/>
      <c r="K94" s="3"/>
      <c r="L94" s="1"/>
    </row>
    <row r="95" spans="1:15" ht="16.5" customHeight="1" x14ac:dyDescent="0.25">
      <c r="A95" s="3"/>
      <c r="B95" s="3" t="s">
        <v>14</v>
      </c>
      <c r="C95" s="3"/>
      <c r="D95" s="3"/>
      <c r="E95" s="3"/>
      <c r="F95" s="3"/>
      <c r="G95" s="3"/>
      <c r="H95" s="3"/>
      <c r="I95" s="3"/>
      <c r="J95" s="3"/>
      <c r="K95" s="3"/>
      <c r="L95" s="1"/>
    </row>
    <row r="96" spans="1:15" ht="16.5" customHeight="1" x14ac:dyDescent="0.25">
      <c r="A96" s="3"/>
      <c r="B96" s="3"/>
      <c r="C96" s="3"/>
      <c r="D96" s="3"/>
      <c r="E96" s="3"/>
      <c r="F96" s="3"/>
      <c r="G96" s="3"/>
      <c r="H96" s="3"/>
      <c r="I96" s="3"/>
      <c r="J96" s="3"/>
      <c r="K96" s="3"/>
      <c r="L96" s="1"/>
    </row>
    <row r="97" spans="1:13" ht="15" x14ac:dyDescent="0.25">
      <c r="B97" s="12" t="s">
        <v>160</v>
      </c>
      <c r="L97" s="1"/>
    </row>
    <row r="98" spans="1:13" ht="16.5" customHeight="1" thickBot="1" x14ac:dyDescent="0.3">
      <c r="A98" s="3"/>
      <c r="B98" s="7"/>
      <c r="C98" s="7"/>
      <c r="D98" s="7"/>
      <c r="E98" s="7"/>
      <c r="F98" s="7"/>
      <c r="G98" s="7"/>
      <c r="H98" s="7"/>
      <c r="I98" s="7"/>
      <c r="J98" s="7"/>
      <c r="K98" s="3"/>
      <c r="L98" s="1"/>
    </row>
    <row r="99" spans="1:13" ht="16.5" customHeight="1" x14ac:dyDescent="0.25">
      <c r="A99" s="3"/>
      <c r="C99" s="3"/>
      <c r="D99" s="3"/>
      <c r="E99" s="3"/>
      <c r="F99" s="3"/>
      <c r="G99" s="3"/>
      <c r="H99" s="8"/>
      <c r="I99" s="8"/>
      <c r="J99" s="8"/>
      <c r="K99" s="3"/>
      <c r="L99" s="1"/>
    </row>
    <row r="100" spans="1:13" ht="16.5" customHeight="1" x14ac:dyDescent="0.3">
      <c r="A100" s="3"/>
      <c r="B100" s="9" t="s">
        <v>18</v>
      </c>
      <c r="C100" s="3"/>
      <c r="D100" s="3"/>
      <c r="E100" s="3"/>
      <c r="F100" s="3"/>
      <c r="G100" s="3"/>
      <c r="H100" s="3"/>
      <c r="I100" s="3"/>
      <c r="J100" s="3"/>
      <c r="K100" s="3"/>
      <c r="L100" s="1"/>
      <c r="M100" s="3"/>
    </row>
    <row r="101" spans="1:13" ht="16.5" customHeight="1" x14ac:dyDescent="0.25">
      <c r="A101" s="3"/>
      <c r="B101" s="3"/>
      <c r="C101" s="3"/>
      <c r="D101" s="3"/>
      <c r="E101" s="3"/>
      <c r="F101" s="3"/>
      <c r="G101" s="3"/>
      <c r="H101" s="3"/>
      <c r="I101" s="3"/>
      <c r="J101" s="3"/>
      <c r="K101" s="3"/>
      <c r="L101" s="1"/>
      <c r="M101" s="3"/>
    </row>
    <row r="102" spans="1:13" ht="16.5" customHeight="1" x14ac:dyDescent="0.25">
      <c r="A102" s="3"/>
      <c r="B102" s="3" t="s">
        <v>19</v>
      </c>
      <c r="D102" s="3"/>
      <c r="E102" s="3"/>
      <c r="F102" s="3"/>
      <c r="G102" s="3"/>
      <c r="H102" s="3"/>
      <c r="I102" s="3"/>
      <c r="J102" s="3"/>
      <c r="K102" s="3"/>
      <c r="L102" s="1"/>
      <c r="M102" s="3"/>
    </row>
    <row r="103" spans="1:13" ht="16.5" customHeight="1" x14ac:dyDescent="0.3">
      <c r="A103" s="3"/>
      <c r="B103" s="3" t="s">
        <v>20</v>
      </c>
      <c r="C103" s="3"/>
      <c r="E103" s="3"/>
      <c r="F103" s="3"/>
      <c r="H103" s="3"/>
      <c r="I103" s="3"/>
      <c r="J103" s="3"/>
      <c r="K103" s="3"/>
      <c r="L103" s="1"/>
      <c r="M103" s="3"/>
    </row>
    <row r="104" spans="1:13" ht="16.5" customHeight="1" x14ac:dyDescent="0.25">
      <c r="A104" s="3"/>
      <c r="B104" s="12" t="s">
        <v>120</v>
      </c>
      <c r="C104" s="3"/>
      <c r="D104" s="3"/>
      <c r="E104" s="3"/>
      <c r="G104" s="3"/>
      <c r="H104" s="5"/>
      <c r="I104" s="5"/>
      <c r="J104" s="5"/>
      <c r="K104" s="3"/>
      <c r="L104" s="1"/>
    </row>
    <row r="105" spans="1:13" ht="16.5" customHeight="1" x14ac:dyDescent="0.25">
      <c r="A105" s="3"/>
      <c r="B105" s="3"/>
      <c r="C105" s="3"/>
      <c r="D105" s="3"/>
      <c r="E105" s="3"/>
      <c r="F105" s="3"/>
      <c r="G105" s="3"/>
      <c r="H105" s="3"/>
      <c r="I105" s="3"/>
      <c r="J105" s="3"/>
      <c r="K105" s="3"/>
      <c r="L105" s="1"/>
    </row>
    <row r="106" spans="1:13" ht="16.5" customHeight="1" x14ac:dyDescent="0.4">
      <c r="A106" s="3"/>
      <c r="B106" s="50" t="s">
        <v>145</v>
      </c>
      <c r="K106" s="3"/>
      <c r="L106" s="1"/>
    </row>
    <row r="107" spans="1:13" ht="16.5" customHeight="1" x14ac:dyDescent="0.25">
      <c r="A107" s="72"/>
      <c r="B107" s="72"/>
      <c r="C107" s="3"/>
      <c r="D107" s="3"/>
      <c r="E107" s="3"/>
      <c r="F107" s="3"/>
      <c r="G107" s="3"/>
      <c r="H107" s="3"/>
      <c r="I107" s="3"/>
      <c r="J107" s="3"/>
      <c r="K107" s="3"/>
      <c r="L107" s="1"/>
    </row>
    <row r="108" spans="1:13" x14ac:dyDescent="0.25">
      <c r="A108" s="1"/>
      <c r="B108" s="1"/>
      <c r="C108" s="1"/>
      <c r="D108" s="1"/>
      <c r="E108" s="1"/>
      <c r="F108" s="1"/>
      <c r="G108" s="1"/>
      <c r="H108" s="1"/>
      <c r="I108" s="1"/>
      <c r="J108" s="1"/>
      <c r="K108" s="1"/>
      <c r="L108" s="1"/>
    </row>
  </sheetData>
  <sheetProtection algorithmName="SHA-512" hashValue="2LL++3ESbfyEoJzaGfjRvPi73OHZA69dHlcVwLcI+A4BlfWbqg0JM+saJGOv4oRD8Iibx8U0Sd+6luYVLDG4KQ==" saltValue="64DmuvCbHBFQ1u3h0Kjf0w==" spinCount="100000" sheet="1" objects="1" scenarios="1"/>
  <mergeCells count="21">
    <mergeCell ref="A107:B107"/>
    <mergeCell ref="H48:I48"/>
    <mergeCell ref="H57:I57"/>
    <mergeCell ref="H86:I86"/>
    <mergeCell ref="H77:I77"/>
    <mergeCell ref="H68:I68"/>
    <mergeCell ref="H74:I74"/>
    <mergeCell ref="H80:I80"/>
    <mergeCell ref="H83:I83"/>
    <mergeCell ref="H71:I71"/>
    <mergeCell ref="H66:I66"/>
    <mergeCell ref="H45:I45"/>
    <mergeCell ref="A2:K3"/>
    <mergeCell ref="I6:J6"/>
    <mergeCell ref="H12:J12"/>
    <mergeCell ref="H15:J15"/>
    <mergeCell ref="H24:J24"/>
    <mergeCell ref="H36:I36"/>
    <mergeCell ref="H18:J18"/>
    <mergeCell ref="H21:J21"/>
    <mergeCell ref="H26:J26"/>
  </mergeCells>
  <phoneticPr fontId="8" type="noConversion"/>
  <dataValidations count="5">
    <dataValidation type="decimal" operator="notEqual" allowBlank="1" showInputMessage="1" showErrorMessage="1" errorTitle="Numeric" error="Please enter a numeric value (0.000)!" sqref="H36:I36 H48:I48 H45:I45 H57:I57">
      <formula1>0</formula1>
    </dataValidation>
    <dataValidation type="date" allowBlank="1" showInputMessage="1" showErrorMessage="1" error="Please enter a valid date!" promptTitle="Date" sqref="H12:J12">
      <formula1>36526</formula1>
      <formula2>1027063</formula2>
    </dataValidation>
    <dataValidation type="decimal" operator="greaterThanOrEqual" allowBlank="1" showInputMessage="1" showErrorMessage="1" errorTitle="Numeric" error="Please enter a numeric value (0.000)!" sqref="H71:I71 H74:I74 H77:I77 H80:I80 H83:I83 H86:I86">
      <formula1>0</formula1>
    </dataValidation>
    <dataValidation operator="greaterThanOrEqual" allowBlank="1" showInputMessage="1" showErrorMessage="1" errorTitle="Numeric" error="Please enter a numeric value (0.000)!" sqref="H68:I68"/>
    <dataValidation type="decimal" operator="greaterThanOrEqual" allowBlank="1" showInputMessage="1" showErrorMessage="1" errorTitle="numerical" error="Please enter a numeric value (0.000)!" sqref="H66:I66">
      <formula1>0</formula1>
    </dataValidation>
  </dataValidations>
  <hyperlinks>
    <hyperlink ref="I6" r:id="rId1"/>
    <hyperlink ref="B104" r:id="rId2"/>
    <hyperlink ref="I6:J6" r:id="rId3" display="PJM Open Access Transmission Tariff"/>
    <hyperlink ref="B97" r:id="rId4"/>
  </hyperlinks>
  <pageMargins left="0.75" right="0.75" top="1" bottom="1" header="0.5" footer="0.5"/>
  <pageSetup scale="65" fitToHeight="2" orientation="portrait" r:id="rId5"/>
  <headerFooter alignWithMargins="0"/>
  <drawing r:id="rId6"/>
  <legacyDrawing r:id="rId7"/>
  <mc:AlternateContent xmlns:mc="http://schemas.openxmlformats.org/markup-compatibility/2006">
    <mc:Choice Requires="x14">
      <controls>
        <mc:AlternateContent xmlns:mc="http://schemas.openxmlformats.org/markup-compatibility/2006">
          <mc:Choice Requires="x14">
            <control shapeId="2053" r:id="rId8" name="Drop Down 5">
              <controlPr locked="0" defaultSize="0" autoLine="0" autoPict="0">
                <anchor moveWithCells="1">
                  <from>
                    <xdr:col>1</xdr:col>
                    <xdr:colOff>236220</xdr:colOff>
                    <xdr:row>28</xdr:row>
                    <xdr:rowOff>0</xdr:rowOff>
                  </from>
                  <to>
                    <xdr:col>3</xdr:col>
                    <xdr:colOff>251460</xdr:colOff>
                    <xdr:row>28</xdr:row>
                    <xdr:rowOff>198120</xdr:rowOff>
                  </to>
                </anchor>
              </controlPr>
            </control>
          </mc:Choice>
        </mc:AlternateContent>
        <mc:AlternateContent xmlns:mc="http://schemas.openxmlformats.org/markup-compatibility/2006">
          <mc:Choice Requires="x14">
            <control shapeId="2055" r:id="rId9" name="Drop Down 7">
              <controlPr locked="0" defaultSize="0" autoLine="0" autoPict="0">
                <anchor moveWithCells="1">
                  <from>
                    <xdr:col>8</xdr:col>
                    <xdr:colOff>236220</xdr:colOff>
                    <xdr:row>28</xdr:row>
                    <xdr:rowOff>0</xdr:rowOff>
                  </from>
                  <to>
                    <xdr:col>9</xdr:col>
                    <xdr:colOff>198120</xdr:colOff>
                    <xdr:row>28</xdr:row>
                    <xdr:rowOff>198120</xdr:rowOff>
                  </to>
                </anchor>
              </controlPr>
            </control>
          </mc:Choice>
        </mc:AlternateContent>
        <mc:AlternateContent xmlns:mc="http://schemas.openxmlformats.org/markup-compatibility/2006">
          <mc:Choice Requires="x14">
            <control shapeId="2056" r:id="rId10" name="Drop Down 8">
              <controlPr locked="0" defaultSize="0" autoLine="0" autoPict="0">
                <anchor moveWithCells="1">
                  <from>
                    <xdr:col>1</xdr:col>
                    <xdr:colOff>220980</xdr:colOff>
                    <xdr:row>31</xdr:row>
                    <xdr:rowOff>30480</xdr:rowOff>
                  </from>
                  <to>
                    <xdr:col>4</xdr:col>
                    <xdr:colOff>259080</xdr:colOff>
                    <xdr:row>32</xdr:row>
                    <xdr:rowOff>22860</xdr:rowOff>
                  </to>
                </anchor>
              </controlPr>
            </control>
          </mc:Choice>
        </mc:AlternateContent>
        <mc:AlternateContent xmlns:mc="http://schemas.openxmlformats.org/markup-compatibility/2006">
          <mc:Choice Requires="x14">
            <control shapeId="2057" r:id="rId11" name="Drop Down 9">
              <controlPr locked="0" defaultSize="0" autoLine="0" autoPict="0">
                <anchor moveWithCells="1">
                  <from>
                    <xdr:col>7</xdr:col>
                    <xdr:colOff>220980</xdr:colOff>
                    <xdr:row>31</xdr:row>
                    <xdr:rowOff>30480</xdr:rowOff>
                  </from>
                  <to>
                    <xdr:col>8</xdr:col>
                    <xdr:colOff>304800</xdr:colOff>
                    <xdr:row>32</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M141"/>
  <sheetViews>
    <sheetView showGridLines="0" view="pageBreakPreview" zoomScale="90" zoomScaleNormal="100" zoomScaleSheetLayoutView="90" workbookViewId="0">
      <selection activeCell="H12" sqref="H12:J12"/>
    </sheetView>
  </sheetViews>
  <sheetFormatPr defaultColWidth="0" defaultRowHeight="13.2" x14ac:dyDescent="0.25"/>
  <cols>
    <col min="1" max="1" width="4.6640625" customWidth="1"/>
    <col min="2" max="5" width="8.6640625" customWidth="1"/>
    <col min="6" max="6" width="13" customWidth="1"/>
    <col min="7" max="7" width="15.6640625" customWidth="1"/>
    <col min="8" max="8" width="26.44140625" customWidth="1"/>
    <col min="9" max="9" width="31" customWidth="1"/>
    <col min="10" max="10" width="10.5546875" customWidth="1"/>
    <col min="11" max="11" width="10" customWidth="1"/>
    <col min="12" max="12" width="6.33203125" hidden="1" customWidth="1"/>
    <col min="13" max="13" width="9.109375" hidden="1" customWidth="1"/>
    <col min="14" max="14" width="9.77734375" hidden="1" customWidth="1"/>
    <col min="15" max="16384" width="9.109375" hidden="1"/>
  </cols>
  <sheetData>
    <row r="1" spans="1:19" ht="16.5" customHeight="1" x14ac:dyDescent="0.25">
      <c r="L1" s="1"/>
      <c r="M1" s="1"/>
      <c r="N1" s="25" t="s">
        <v>149</v>
      </c>
      <c r="P1" s="25" t="s">
        <v>155</v>
      </c>
      <c r="S1" s="25" t="s">
        <v>164</v>
      </c>
    </row>
    <row r="2" spans="1:19" ht="16.5" customHeight="1" x14ac:dyDescent="0.25">
      <c r="A2" s="69" t="s">
        <v>115</v>
      </c>
      <c r="B2" s="69"/>
      <c r="C2" s="69"/>
      <c r="D2" s="69"/>
      <c r="E2" s="69"/>
      <c r="F2" s="69"/>
      <c r="G2" s="69"/>
      <c r="H2" s="69"/>
      <c r="I2" s="69"/>
      <c r="J2" s="69"/>
      <c r="K2" s="69"/>
      <c r="L2" s="1"/>
      <c r="M2" s="1"/>
      <c r="N2" s="24" t="s">
        <v>150</v>
      </c>
      <c r="P2" s="24" t="s">
        <v>156</v>
      </c>
      <c r="S2" t="s">
        <v>166</v>
      </c>
    </row>
    <row r="3" spans="1:19" ht="16.5" customHeight="1" x14ac:dyDescent="0.25">
      <c r="A3" s="69"/>
      <c r="B3" s="69"/>
      <c r="C3" s="69"/>
      <c r="D3" s="69"/>
      <c r="E3" s="69"/>
      <c r="F3" s="69"/>
      <c r="G3" s="69"/>
      <c r="H3" s="69"/>
      <c r="I3" s="69"/>
      <c r="J3" s="69"/>
      <c r="K3" s="69"/>
      <c r="L3" s="1"/>
      <c r="M3" s="1"/>
      <c r="N3" s="24" t="s">
        <v>151</v>
      </c>
      <c r="P3" s="24" t="s">
        <v>157</v>
      </c>
      <c r="S3" t="s">
        <v>165</v>
      </c>
    </row>
    <row r="4" spans="1:19" ht="16.5" customHeight="1" thickBot="1" x14ac:dyDescent="0.3">
      <c r="B4" s="2"/>
      <c r="C4" s="2"/>
      <c r="D4" s="2"/>
      <c r="E4" s="2"/>
      <c r="F4" s="2"/>
      <c r="G4" s="2"/>
      <c r="H4" s="2"/>
      <c r="I4" s="2"/>
      <c r="J4" s="2"/>
      <c r="K4" s="13"/>
      <c r="L4" s="1"/>
      <c r="M4" s="1"/>
      <c r="P4" s="24" t="s">
        <v>158</v>
      </c>
      <c r="S4" t="s">
        <v>167</v>
      </c>
    </row>
    <row r="5" spans="1:19" ht="16.5" customHeight="1" x14ac:dyDescent="0.25">
      <c r="B5" s="13"/>
      <c r="C5" s="13"/>
      <c r="D5" s="13"/>
      <c r="E5" s="13"/>
      <c r="F5" s="13"/>
      <c r="G5" s="13"/>
      <c r="H5" s="13"/>
      <c r="I5" s="13"/>
      <c r="J5" s="13"/>
      <c r="K5" s="13"/>
      <c r="L5" s="1"/>
      <c r="M5" s="1"/>
      <c r="P5" s="24" t="s">
        <v>159</v>
      </c>
    </row>
    <row r="6" spans="1:19" ht="16.5" customHeight="1" x14ac:dyDescent="0.3">
      <c r="A6" s="3"/>
      <c r="B6" s="11" t="s">
        <v>17</v>
      </c>
      <c r="C6" s="3"/>
      <c r="D6" s="3"/>
      <c r="E6" s="3"/>
      <c r="F6" s="3"/>
      <c r="G6" s="3"/>
      <c r="H6" s="3"/>
      <c r="I6" s="70" t="s">
        <v>16</v>
      </c>
      <c r="J6" s="70"/>
      <c r="K6" s="12"/>
      <c r="L6" s="1"/>
      <c r="M6" s="1"/>
    </row>
    <row r="7" spans="1:19" ht="16.5" customHeight="1" x14ac:dyDescent="0.25">
      <c r="A7" s="3"/>
      <c r="B7" s="3"/>
      <c r="C7" s="3"/>
      <c r="D7" s="3"/>
      <c r="E7" s="3"/>
      <c r="F7" s="3"/>
      <c r="G7" s="3"/>
      <c r="H7" s="3"/>
      <c r="I7" s="3"/>
      <c r="J7" s="3"/>
      <c r="K7" s="3"/>
      <c r="L7" s="1"/>
      <c r="M7" s="1"/>
    </row>
    <row r="8" spans="1:19" ht="16.5" customHeight="1" x14ac:dyDescent="0.3">
      <c r="A8" s="3"/>
      <c r="B8" s="10" t="s">
        <v>15</v>
      </c>
      <c r="D8" s="3"/>
      <c r="E8" s="3"/>
      <c r="F8" s="3"/>
      <c r="G8" s="3"/>
      <c r="H8" s="3"/>
      <c r="I8" s="3"/>
      <c r="J8" s="3"/>
      <c r="K8" s="3"/>
      <c r="L8" s="1"/>
      <c r="M8" s="1"/>
    </row>
    <row r="9" spans="1:19" ht="16.5" customHeight="1" x14ac:dyDescent="0.3">
      <c r="A9" s="3"/>
      <c r="B9" s="10"/>
      <c r="D9" s="3"/>
      <c r="E9" s="3"/>
      <c r="F9" s="3"/>
      <c r="G9" s="3"/>
      <c r="H9" s="3"/>
      <c r="I9" s="3"/>
      <c r="J9" s="3"/>
      <c r="K9" s="3"/>
      <c r="L9" s="1"/>
      <c r="M9" s="1"/>
    </row>
    <row r="10" spans="1:19" ht="16.5" customHeight="1" x14ac:dyDescent="0.3">
      <c r="A10" s="3"/>
      <c r="B10" s="10"/>
      <c r="D10" s="3"/>
      <c r="E10" s="3"/>
      <c r="F10" s="3"/>
      <c r="G10" s="3"/>
      <c r="H10" s="3"/>
      <c r="I10" s="3"/>
      <c r="J10" s="14"/>
      <c r="K10" s="14"/>
      <c r="L10" s="1"/>
      <c r="M10" s="1"/>
    </row>
    <row r="11" spans="1:19" ht="16.5" customHeight="1" x14ac:dyDescent="0.25">
      <c r="A11" s="3"/>
      <c r="C11" s="3"/>
      <c r="D11" s="3"/>
      <c r="E11" s="3"/>
      <c r="F11" s="3"/>
      <c r="G11" s="3"/>
      <c r="H11" s="3"/>
      <c r="I11" s="3"/>
      <c r="J11" s="14"/>
      <c r="K11" s="14"/>
      <c r="L11" s="1"/>
      <c r="M11" s="1"/>
    </row>
    <row r="12" spans="1:19" ht="16.5" customHeight="1" x14ac:dyDescent="0.3">
      <c r="A12" s="3"/>
      <c r="B12" s="9" t="s">
        <v>11</v>
      </c>
      <c r="C12" s="3"/>
      <c r="D12" s="3"/>
      <c r="E12" s="3"/>
      <c r="F12" s="3"/>
      <c r="G12" s="6" t="s">
        <v>13</v>
      </c>
      <c r="H12" s="80"/>
      <c r="I12" s="80"/>
      <c r="J12" s="80"/>
      <c r="K12" s="15"/>
      <c r="L12" s="1"/>
      <c r="M12" s="1"/>
    </row>
    <row r="13" spans="1:19" ht="16.5" customHeight="1" x14ac:dyDescent="0.3">
      <c r="A13" s="3"/>
      <c r="B13" s="9"/>
      <c r="C13" s="3"/>
      <c r="D13" s="3"/>
      <c r="E13" s="3"/>
      <c r="F13" s="3"/>
      <c r="G13" s="6"/>
      <c r="H13" s="5"/>
      <c r="I13" s="5"/>
      <c r="J13" s="5"/>
      <c r="K13" s="15"/>
      <c r="L13" s="1"/>
      <c r="M13" s="1"/>
    </row>
    <row r="14" spans="1:19" ht="16.5" customHeight="1" x14ac:dyDescent="0.3">
      <c r="A14" s="3"/>
      <c r="B14" s="9"/>
      <c r="C14" s="3"/>
      <c r="D14" s="3"/>
      <c r="E14" s="3"/>
      <c r="F14" s="3"/>
      <c r="G14" s="3"/>
      <c r="H14" s="5"/>
      <c r="I14" s="5"/>
      <c r="J14" s="15"/>
      <c r="K14" s="15"/>
      <c r="L14" s="1"/>
      <c r="M14" s="1"/>
    </row>
    <row r="15" spans="1:19" ht="16.5" customHeight="1" x14ac:dyDescent="0.3">
      <c r="A15" s="3"/>
      <c r="B15" s="9" t="s">
        <v>10</v>
      </c>
      <c r="C15" s="3"/>
      <c r="D15" s="3"/>
      <c r="E15" s="3"/>
      <c r="F15" s="3"/>
      <c r="G15" s="6" t="s">
        <v>12</v>
      </c>
      <c r="H15" s="80"/>
      <c r="I15" s="80"/>
      <c r="J15" s="80"/>
      <c r="K15" s="15"/>
      <c r="L15" s="1"/>
      <c r="M15" s="1"/>
    </row>
    <row r="16" spans="1:19" ht="16.5" customHeight="1" x14ac:dyDescent="0.3">
      <c r="A16" s="3"/>
      <c r="B16" s="9"/>
      <c r="C16" s="3"/>
      <c r="D16" s="3"/>
      <c r="E16" s="3"/>
      <c r="F16" s="3"/>
      <c r="G16" s="6"/>
      <c r="H16" s="5"/>
      <c r="I16" s="5"/>
      <c r="J16" s="5"/>
      <c r="K16" s="15"/>
      <c r="L16" s="1"/>
      <c r="M16" s="1"/>
    </row>
    <row r="17" spans="1:16" ht="16.5" customHeight="1" x14ac:dyDescent="0.3">
      <c r="A17" s="3"/>
      <c r="B17" s="9"/>
      <c r="C17" s="3"/>
      <c r="D17" s="3"/>
      <c r="E17" s="3"/>
      <c r="F17" s="3"/>
      <c r="G17" s="6"/>
      <c r="H17" s="5"/>
      <c r="I17" s="5"/>
      <c r="J17" s="5"/>
      <c r="K17" s="15"/>
      <c r="L17" s="1"/>
      <c r="M17" s="1"/>
    </row>
    <row r="18" spans="1:16" ht="16.5" customHeight="1" x14ac:dyDescent="0.3">
      <c r="A18" s="3"/>
      <c r="B18" s="9" t="s">
        <v>10</v>
      </c>
      <c r="C18" s="3"/>
      <c r="D18" s="3"/>
      <c r="E18" s="3"/>
      <c r="F18" s="3"/>
      <c r="G18" s="6" t="s">
        <v>138</v>
      </c>
      <c r="H18" s="71"/>
      <c r="I18" s="71"/>
      <c r="J18" s="71"/>
      <c r="K18" s="15"/>
      <c r="L18" s="1"/>
      <c r="M18" s="1"/>
    </row>
    <row r="19" spans="1:16" ht="16.5" customHeight="1" x14ac:dyDescent="0.3">
      <c r="A19" s="3"/>
      <c r="B19" s="9"/>
      <c r="C19" s="3"/>
      <c r="D19" s="3"/>
      <c r="E19" s="3"/>
      <c r="F19" s="3"/>
      <c r="G19" s="6"/>
      <c r="H19" s="49"/>
      <c r="I19" s="49"/>
      <c r="J19" s="49"/>
      <c r="K19" s="15"/>
      <c r="L19" s="1"/>
      <c r="M19" s="1"/>
    </row>
    <row r="20" spans="1:16" ht="16.5" customHeight="1" x14ac:dyDescent="0.25">
      <c r="A20" s="3"/>
      <c r="C20" s="3"/>
      <c r="D20" s="3"/>
      <c r="E20" s="3"/>
      <c r="F20" s="3"/>
      <c r="G20" s="3"/>
      <c r="H20" s="3"/>
      <c r="I20" s="3"/>
      <c r="J20" s="14"/>
      <c r="K20" s="15"/>
      <c r="L20" s="1"/>
      <c r="M20" s="1"/>
    </row>
    <row r="21" spans="1:16" ht="16.5" customHeight="1" x14ac:dyDescent="0.3">
      <c r="A21" s="3"/>
      <c r="B21" s="9" t="s">
        <v>10</v>
      </c>
      <c r="C21" s="3"/>
      <c r="D21" s="3"/>
      <c r="E21" s="3"/>
      <c r="F21" s="3"/>
      <c r="G21" s="6" t="s">
        <v>139</v>
      </c>
      <c r="H21" s="71"/>
      <c r="I21" s="71"/>
      <c r="J21" s="71"/>
      <c r="K21" s="15"/>
      <c r="L21" s="1"/>
      <c r="M21" s="1"/>
    </row>
    <row r="22" spans="1:16" ht="16.5" customHeight="1" x14ac:dyDescent="0.3">
      <c r="A22" s="3"/>
      <c r="B22" s="9"/>
      <c r="C22" s="3"/>
      <c r="D22" s="3"/>
      <c r="E22" s="3"/>
      <c r="F22" s="3"/>
      <c r="G22" s="6"/>
      <c r="H22" s="49"/>
      <c r="I22" s="49"/>
      <c r="J22" s="49"/>
      <c r="K22" s="15"/>
      <c r="L22" s="1"/>
      <c r="M22" s="1"/>
    </row>
    <row r="23" spans="1:16" ht="16.5" customHeight="1" x14ac:dyDescent="0.3">
      <c r="A23" s="3"/>
      <c r="B23" s="9"/>
      <c r="C23" s="3"/>
      <c r="D23" s="3"/>
      <c r="E23" s="3"/>
      <c r="F23" s="3"/>
      <c r="G23" s="6"/>
      <c r="H23" s="5"/>
      <c r="I23" s="5"/>
      <c r="J23" s="15"/>
      <c r="K23" s="15"/>
      <c r="L23" s="1"/>
      <c r="M23" s="1"/>
    </row>
    <row r="24" spans="1:16" ht="16.5" customHeight="1" x14ac:dyDescent="0.3">
      <c r="A24" s="3"/>
      <c r="B24" s="9" t="s">
        <v>6</v>
      </c>
      <c r="C24" s="3"/>
      <c r="D24" s="3"/>
      <c r="E24" s="3"/>
      <c r="F24" s="3"/>
      <c r="G24" s="3"/>
      <c r="H24" s="68"/>
      <c r="I24" s="68"/>
      <c r="J24" s="68"/>
      <c r="K24" s="17"/>
      <c r="L24" s="1"/>
      <c r="M24" s="1"/>
      <c r="P24" s="19"/>
    </row>
    <row r="25" spans="1:16" ht="16.5" customHeight="1" x14ac:dyDescent="0.3">
      <c r="A25" s="3"/>
      <c r="B25" s="9"/>
      <c r="C25" s="3"/>
      <c r="D25" s="3"/>
      <c r="E25" s="3"/>
      <c r="F25" s="3"/>
      <c r="G25" s="3"/>
      <c r="H25" s="8"/>
      <c r="I25" s="8"/>
      <c r="J25" s="8"/>
      <c r="K25" s="17"/>
      <c r="L25" s="1"/>
      <c r="M25" s="1"/>
      <c r="P25" s="19"/>
    </row>
    <row r="26" spans="1:16" ht="16.5" customHeight="1" x14ac:dyDescent="0.3">
      <c r="A26" s="3"/>
      <c r="B26" s="9" t="s">
        <v>140</v>
      </c>
      <c r="C26" s="3"/>
      <c r="D26" s="3"/>
      <c r="E26" s="3"/>
      <c r="F26" s="3"/>
      <c r="G26" s="3"/>
      <c r="H26" s="68"/>
      <c r="I26" s="68"/>
      <c r="J26" s="68"/>
      <c r="K26" s="17"/>
      <c r="L26" s="1"/>
      <c r="M26" s="1"/>
      <c r="P26" s="19"/>
    </row>
    <row r="27" spans="1:16" ht="16.5" customHeight="1" x14ac:dyDescent="0.3">
      <c r="A27" s="3"/>
      <c r="B27" s="9"/>
      <c r="C27" s="3"/>
      <c r="D27" s="3"/>
      <c r="E27" s="3"/>
      <c r="F27" s="3"/>
      <c r="G27" s="3"/>
      <c r="H27" s="8"/>
      <c r="I27" s="8"/>
      <c r="J27" s="8"/>
      <c r="K27" s="17"/>
      <c r="L27" s="1"/>
      <c r="M27" s="1"/>
      <c r="P27" s="19"/>
    </row>
    <row r="28" spans="1:16" ht="16.5" customHeight="1" x14ac:dyDescent="0.3">
      <c r="A28" s="3"/>
      <c r="B28" s="9"/>
      <c r="C28" s="3"/>
      <c r="D28" s="3"/>
      <c r="E28" s="3"/>
      <c r="F28" s="3"/>
      <c r="G28" s="3"/>
      <c r="H28" s="8"/>
      <c r="I28" s="8"/>
      <c r="J28" s="17"/>
      <c r="K28" s="17"/>
      <c r="L28" s="1"/>
      <c r="M28" s="1"/>
      <c r="P28" s="20"/>
    </row>
    <row r="29" spans="1:16" ht="16.5" customHeight="1" x14ac:dyDescent="0.3">
      <c r="A29" s="3"/>
      <c r="B29" s="9" t="s">
        <v>0</v>
      </c>
      <c r="C29" s="3"/>
      <c r="D29" s="3"/>
      <c r="E29" s="3"/>
      <c r="F29" s="3"/>
      <c r="G29" s="3"/>
      <c r="H29" s="68"/>
      <c r="I29" s="68"/>
      <c r="J29" s="16" t="s">
        <v>2</v>
      </c>
      <c r="K29" s="17"/>
      <c r="L29" s="1"/>
      <c r="M29" s="1"/>
      <c r="P29" s="20"/>
    </row>
    <row r="30" spans="1:16" ht="16.5" customHeight="1" x14ac:dyDescent="0.3">
      <c r="A30" s="3"/>
      <c r="B30" s="9"/>
      <c r="C30" s="3"/>
      <c r="D30" s="3"/>
      <c r="E30" s="3"/>
      <c r="F30" s="3"/>
      <c r="G30" s="3"/>
      <c r="H30" s="8"/>
      <c r="I30" s="8"/>
      <c r="J30" s="17"/>
      <c r="K30" s="17"/>
      <c r="L30" s="1"/>
      <c r="M30" s="1"/>
      <c r="P30" s="20"/>
    </row>
    <row r="31" spans="1:16" ht="16.5" customHeight="1" x14ac:dyDescent="0.3">
      <c r="A31" s="3"/>
      <c r="B31" s="9" t="s">
        <v>148</v>
      </c>
      <c r="E31" s="3"/>
      <c r="F31" s="3"/>
      <c r="G31" s="3"/>
      <c r="H31" s="9" t="s">
        <v>154</v>
      </c>
      <c r="I31" s="8"/>
      <c r="J31" s="17"/>
      <c r="K31" s="17"/>
      <c r="L31" s="1"/>
      <c r="M31" s="1"/>
      <c r="P31" s="20"/>
    </row>
    <row r="32" spans="1:16" ht="16.5" customHeight="1" x14ac:dyDescent="0.3">
      <c r="A32" s="3"/>
      <c r="B32" s="9"/>
      <c r="C32" s="3"/>
      <c r="D32" s="3"/>
      <c r="F32" s="3"/>
      <c r="G32" s="3"/>
      <c r="H32" s="8"/>
      <c r="I32" s="8"/>
      <c r="J32" s="17"/>
      <c r="K32" s="17"/>
      <c r="L32" s="1"/>
      <c r="M32" s="1"/>
      <c r="P32" s="20"/>
    </row>
    <row r="33" spans="1:16" ht="16.5" customHeight="1" x14ac:dyDescent="0.3">
      <c r="A33" s="3"/>
      <c r="B33" s="9"/>
      <c r="C33" s="3"/>
      <c r="D33" s="3"/>
      <c r="E33" s="3"/>
      <c r="F33" s="3"/>
      <c r="G33" s="3"/>
      <c r="H33" s="8"/>
      <c r="I33" s="8"/>
      <c r="J33" s="8"/>
      <c r="K33" s="8"/>
      <c r="L33" s="1"/>
      <c r="M33" s="1"/>
      <c r="P33" s="20"/>
    </row>
    <row r="34" spans="1:16" ht="16.5" customHeight="1" x14ac:dyDescent="0.3">
      <c r="A34" s="3"/>
      <c r="B34" s="9" t="s">
        <v>163</v>
      </c>
      <c r="E34" s="3"/>
      <c r="F34" s="3"/>
      <c r="G34" s="3"/>
      <c r="H34" s="8"/>
      <c r="I34" s="8"/>
      <c r="J34" s="8"/>
      <c r="K34" s="8"/>
      <c r="L34" s="1"/>
      <c r="M34" s="1"/>
      <c r="P34" s="20"/>
    </row>
    <row r="35" spans="1:16" ht="16.5" customHeight="1" x14ac:dyDescent="0.3">
      <c r="A35" s="3"/>
      <c r="B35" s="9"/>
      <c r="C35" s="3"/>
      <c r="D35" s="3"/>
      <c r="F35" s="3"/>
      <c r="G35" s="3"/>
      <c r="H35" s="8"/>
      <c r="I35" s="8"/>
      <c r="J35" s="8"/>
      <c r="K35" s="8"/>
      <c r="L35" s="1"/>
      <c r="M35" s="1"/>
      <c r="N35" s="66">
        <v>1</v>
      </c>
      <c r="O35" t="str">
        <f ca="1">OFFSET($S$1, N35, 0)</f>
        <v>Black Start Only</v>
      </c>
      <c r="P35" s="18"/>
    </row>
    <row r="36" spans="1:16" ht="16.5" customHeight="1" x14ac:dyDescent="0.3">
      <c r="A36" s="3"/>
      <c r="B36" s="9"/>
      <c r="C36" s="3"/>
      <c r="D36" s="3"/>
      <c r="E36" s="3"/>
      <c r="F36" s="3"/>
      <c r="G36" s="3"/>
      <c r="H36" s="3"/>
      <c r="I36" s="3"/>
      <c r="J36" s="14"/>
      <c r="K36" s="14"/>
      <c r="L36" s="1"/>
      <c r="M36" s="1"/>
      <c r="P36" s="18"/>
    </row>
    <row r="37" spans="1:16" s="11" customFormat="1" ht="16.5" customHeight="1" x14ac:dyDescent="0.3">
      <c r="A37" s="3"/>
      <c r="B37" s="9" t="s">
        <v>161</v>
      </c>
      <c r="C37" s="3"/>
      <c r="D37" s="3"/>
      <c r="E37" s="3"/>
      <c r="F37" s="3"/>
      <c r="G37" s="3"/>
      <c r="H37" s="8"/>
      <c r="I37" s="8"/>
      <c r="J37" s="17"/>
      <c r="K37" s="17"/>
      <c r="L37" s="1"/>
      <c r="M37" s="21"/>
    </row>
    <row r="38" spans="1:16" ht="16.5" customHeight="1" x14ac:dyDescent="0.25">
      <c r="A38" s="3"/>
      <c r="C38" s="3"/>
      <c r="D38" s="3"/>
      <c r="E38" s="3"/>
      <c r="F38" s="3"/>
      <c r="G38" s="3"/>
      <c r="H38" s="3"/>
      <c r="I38" s="3"/>
      <c r="J38" s="14"/>
      <c r="K38" s="14"/>
      <c r="L38" s="1"/>
      <c r="M38" s="1"/>
      <c r="P38" s="18"/>
    </row>
    <row r="39" spans="1:16" s="11" customFormat="1" ht="16.5" customHeight="1" x14ac:dyDescent="0.25">
      <c r="A39" s="3"/>
      <c r="C39" s="3"/>
      <c r="D39" s="11" t="s">
        <v>23</v>
      </c>
      <c r="F39" s="3"/>
      <c r="G39" s="3"/>
      <c r="H39" s="78"/>
      <c r="I39" s="78"/>
      <c r="J39" s="16" t="s">
        <v>5</v>
      </c>
      <c r="K39" s="17"/>
      <c r="L39" s="1"/>
      <c r="N39" s="21">
        <f>H39</f>
        <v>0</v>
      </c>
      <c r="P39" s="18"/>
    </row>
    <row r="40" spans="1:16" ht="16.5" customHeight="1" x14ac:dyDescent="0.25">
      <c r="A40" s="3"/>
      <c r="C40" s="3"/>
      <c r="D40" s="3"/>
      <c r="E40" s="3"/>
      <c r="F40" s="3"/>
      <c r="G40" s="3"/>
      <c r="H40" s="3"/>
      <c r="I40" s="3"/>
      <c r="J40" s="14"/>
      <c r="K40" s="17"/>
      <c r="L40" s="1"/>
      <c r="N40" s="1"/>
      <c r="P40" s="18"/>
    </row>
    <row r="41" spans="1:16" s="11" customFormat="1" ht="16.5" customHeight="1" x14ac:dyDescent="0.25">
      <c r="A41" s="3"/>
      <c r="C41" s="3"/>
      <c r="D41" s="11" t="s">
        <v>24</v>
      </c>
      <c r="F41" s="3"/>
      <c r="G41" s="3"/>
      <c r="H41" s="78"/>
      <c r="I41" s="78"/>
      <c r="J41" s="16" t="s">
        <v>5</v>
      </c>
      <c r="K41" s="17"/>
      <c r="L41" s="1"/>
      <c r="N41" s="21">
        <f>H41</f>
        <v>0</v>
      </c>
      <c r="P41" s="18"/>
    </row>
    <row r="42" spans="1:16" ht="16.5" customHeight="1" x14ac:dyDescent="0.25">
      <c r="A42" s="3"/>
      <c r="C42" s="3"/>
      <c r="D42" s="3"/>
      <c r="E42" s="3"/>
      <c r="F42" s="3"/>
      <c r="G42" s="3"/>
      <c r="H42" s="61"/>
      <c r="I42" s="61"/>
      <c r="J42" s="14"/>
      <c r="K42" s="17"/>
      <c r="L42" s="1"/>
      <c r="N42" s="1"/>
      <c r="P42" s="18"/>
    </row>
    <row r="43" spans="1:16" s="11" customFormat="1" ht="16.5" customHeight="1" x14ac:dyDescent="0.25">
      <c r="A43" s="3"/>
      <c r="C43" s="3"/>
      <c r="D43" s="11" t="s">
        <v>25</v>
      </c>
      <c r="F43" s="3"/>
      <c r="G43" s="3"/>
      <c r="H43" s="78"/>
      <c r="I43" s="78"/>
      <c r="J43" s="16" t="s">
        <v>5</v>
      </c>
      <c r="K43" s="17"/>
      <c r="L43" s="1"/>
      <c r="N43" s="21">
        <f>H43</f>
        <v>0</v>
      </c>
    </row>
    <row r="44" spans="1:16" s="11" customFormat="1" ht="16.5" customHeight="1" x14ac:dyDescent="0.25">
      <c r="A44" s="3"/>
      <c r="C44" s="3"/>
      <c r="F44" s="3"/>
      <c r="G44" s="3"/>
      <c r="H44" s="62"/>
      <c r="I44" s="62"/>
      <c r="J44" s="17"/>
      <c r="K44" s="17"/>
      <c r="L44" s="1"/>
      <c r="N44" s="21"/>
    </row>
    <row r="45" spans="1:16" s="11" customFormat="1" ht="16.5" customHeight="1" x14ac:dyDescent="0.25">
      <c r="A45" s="3"/>
      <c r="C45" s="3"/>
      <c r="D45" s="3" t="s">
        <v>28</v>
      </c>
      <c r="F45" s="3"/>
      <c r="G45" s="3"/>
      <c r="H45" s="77">
        <f>N45</f>
        <v>0</v>
      </c>
      <c r="I45" s="77"/>
      <c r="J45" s="16" t="s">
        <v>5</v>
      </c>
      <c r="K45" s="17"/>
      <c r="L45" s="1"/>
      <c r="N45" s="21">
        <f>IF(N35=3,0,SUM(N39,N41,N43))</f>
        <v>0</v>
      </c>
    </row>
    <row r="46" spans="1:16" s="11" customFormat="1" ht="16.5" customHeight="1" x14ac:dyDescent="0.25">
      <c r="A46" s="3"/>
      <c r="C46" s="3"/>
      <c r="D46" s="3"/>
      <c r="F46" s="3"/>
      <c r="G46" s="3"/>
      <c r="H46" s="43"/>
      <c r="I46" s="43"/>
      <c r="J46" s="17"/>
      <c r="K46" s="17"/>
      <c r="L46" s="1"/>
      <c r="N46" s="21"/>
    </row>
    <row r="47" spans="1:16" s="11" customFormat="1" ht="16.5" customHeight="1" x14ac:dyDescent="0.3">
      <c r="A47" s="3"/>
      <c r="C47" s="9" t="s">
        <v>168</v>
      </c>
      <c r="D47" s="3"/>
      <c r="F47" s="3"/>
      <c r="G47" s="3"/>
      <c r="H47" s="79"/>
      <c r="I47" s="79"/>
      <c r="J47" s="79"/>
      <c r="K47" s="17"/>
      <c r="L47" s="1"/>
      <c r="N47" s="21">
        <f t="shared" ref="N47" si="0">H47</f>
        <v>0</v>
      </c>
    </row>
    <row r="48" spans="1:16" s="11" customFormat="1" ht="16.5" customHeight="1" x14ac:dyDescent="0.25">
      <c r="A48" s="3"/>
      <c r="C48" s="63" t="s">
        <v>170</v>
      </c>
      <c r="D48" s="3"/>
      <c r="F48" s="3"/>
      <c r="G48" s="3"/>
      <c r="H48" s="60"/>
      <c r="I48" s="60"/>
      <c r="J48" s="60"/>
      <c r="K48" s="17"/>
      <c r="L48" s="1"/>
      <c r="N48" s="21"/>
    </row>
    <row r="49" spans="1:14" s="11" customFormat="1" ht="16.5" customHeight="1" x14ac:dyDescent="0.3">
      <c r="A49" s="3"/>
      <c r="C49" s="9"/>
      <c r="D49" s="3"/>
      <c r="F49" s="3"/>
      <c r="G49" s="3"/>
      <c r="H49" s="43"/>
      <c r="I49" s="43"/>
      <c r="J49" s="17"/>
      <c r="K49" s="17"/>
      <c r="L49" s="1"/>
      <c r="N49" s="21"/>
    </row>
    <row r="50" spans="1:14" s="11" customFormat="1" ht="16.5" customHeight="1" x14ac:dyDescent="0.3">
      <c r="A50" s="3"/>
      <c r="B50" s="9" t="s">
        <v>162</v>
      </c>
      <c r="C50" s="3"/>
      <c r="D50" s="3"/>
      <c r="E50" s="3"/>
      <c r="F50" s="3"/>
      <c r="G50" s="3"/>
      <c r="H50" s="8"/>
      <c r="I50" s="8"/>
      <c r="J50" s="17"/>
      <c r="K50" s="17"/>
      <c r="L50" s="1"/>
      <c r="N50" s="21">
        <v>1</v>
      </c>
    </row>
    <row r="51" spans="1:14" s="11" customFormat="1" ht="16.5" customHeight="1" x14ac:dyDescent="0.25">
      <c r="A51" s="3"/>
      <c r="B51"/>
      <c r="C51" s="3"/>
      <c r="D51" s="3"/>
      <c r="E51" s="3"/>
      <c r="F51" s="3"/>
      <c r="G51" s="3"/>
      <c r="H51" s="3"/>
      <c r="I51" s="3"/>
      <c r="J51" s="14"/>
      <c r="K51" s="17"/>
      <c r="L51" s="1"/>
      <c r="N51" s="21"/>
    </row>
    <row r="52" spans="1:14" s="11" customFormat="1" ht="16.5" customHeight="1" x14ac:dyDescent="0.25">
      <c r="A52" s="3"/>
      <c r="C52" s="3"/>
      <c r="D52" s="11" t="s">
        <v>23</v>
      </c>
      <c r="F52" s="3"/>
      <c r="G52" s="3"/>
      <c r="H52" s="78"/>
      <c r="I52" s="78"/>
      <c r="J52" s="16" t="s">
        <v>5</v>
      </c>
      <c r="K52" s="17"/>
      <c r="L52" s="1"/>
      <c r="N52" s="21">
        <f>H52</f>
        <v>0</v>
      </c>
    </row>
    <row r="53" spans="1:14" s="11" customFormat="1" ht="16.5" customHeight="1" x14ac:dyDescent="0.25">
      <c r="A53" s="3"/>
      <c r="B53"/>
      <c r="C53" s="3"/>
      <c r="D53" s="3"/>
      <c r="E53" s="3"/>
      <c r="F53" s="3"/>
      <c r="G53" s="3"/>
      <c r="H53" s="61"/>
      <c r="I53" s="61"/>
      <c r="J53" s="14"/>
      <c r="K53" s="17"/>
      <c r="L53" s="1"/>
      <c r="N53" s="1"/>
    </row>
    <row r="54" spans="1:14" s="11" customFormat="1" ht="16.5" customHeight="1" x14ac:dyDescent="0.25">
      <c r="A54" s="3"/>
      <c r="C54" s="3"/>
      <c r="D54" s="11" t="s">
        <v>24</v>
      </c>
      <c r="F54" s="3"/>
      <c r="G54" s="3"/>
      <c r="H54" s="78"/>
      <c r="I54" s="78"/>
      <c r="J54" s="16" t="s">
        <v>5</v>
      </c>
      <c r="K54" s="17"/>
      <c r="L54" s="1"/>
      <c r="N54" s="21">
        <f>H54</f>
        <v>0</v>
      </c>
    </row>
    <row r="55" spans="1:14" s="11" customFormat="1" ht="16.5" customHeight="1" x14ac:dyDescent="0.25">
      <c r="A55" s="3"/>
      <c r="B55"/>
      <c r="C55" s="3"/>
      <c r="D55" s="3"/>
      <c r="E55" s="3"/>
      <c r="F55" s="3"/>
      <c r="G55" s="3"/>
      <c r="H55" s="61"/>
      <c r="I55" s="61"/>
      <c r="J55" s="14"/>
      <c r="K55" s="17"/>
      <c r="L55" s="1"/>
      <c r="N55" s="1"/>
    </row>
    <row r="56" spans="1:14" s="11" customFormat="1" ht="16.5" customHeight="1" x14ac:dyDescent="0.25">
      <c r="A56" s="3"/>
      <c r="C56" s="3"/>
      <c r="D56" s="11" t="s">
        <v>25</v>
      </c>
      <c r="F56" s="3"/>
      <c r="G56" s="3"/>
      <c r="H56" s="78"/>
      <c r="I56" s="78"/>
      <c r="J56" s="16" t="s">
        <v>5</v>
      </c>
      <c r="K56" s="17"/>
      <c r="L56" s="1"/>
      <c r="N56" s="21">
        <f>H56</f>
        <v>0</v>
      </c>
    </row>
    <row r="57" spans="1:14" s="11" customFormat="1" ht="16.5" customHeight="1" x14ac:dyDescent="0.25">
      <c r="A57" s="3"/>
      <c r="C57" s="3"/>
      <c r="F57" s="3"/>
      <c r="G57" s="3"/>
      <c r="H57" s="62"/>
      <c r="I57" s="62"/>
      <c r="J57" s="17"/>
      <c r="K57" s="17"/>
      <c r="L57" s="1"/>
      <c r="N57" s="21"/>
    </row>
    <row r="58" spans="1:14" s="11" customFormat="1" ht="16.5" customHeight="1" x14ac:dyDescent="0.25">
      <c r="A58" s="3"/>
      <c r="C58" s="3"/>
      <c r="D58" s="3" t="s">
        <v>28</v>
      </c>
      <c r="F58" s="3"/>
      <c r="G58" s="3"/>
      <c r="H58" s="77">
        <f>N58</f>
        <v>0</v>
      </c>
      <c r="I58" s="77"/>
      <c r="J58" s="16" t="s">
        <v>5</v>
      </c>
      <c r="K58" s="17"/>
      <c r="L58" s="1"/>
      <c r="N58" s="21">
        <f>IF(N35=1,0,SUM(N52,N54,N56))</f>
        <v>0</v>
      </c>
    </row>
    <row r="59" spans="1:14" s="11" customFormat="1" ht="16.5" customHeight="1" x14ac:dyDescent="0.25">
      <c r="A59" s="3"/>
      <c r="C59" s="3"/>
      <c r="D59" s="3"/>
      <c r="F59" s="3"/>
      <c r="G59" s="3"/>
      <c r="H59" s="43"/>
      <c r="I59" s="43"/>
      <c r="J59" s="17"/>
      <c r="K59" s="17"/>
      <c r="L59" s="1"/>
      <c r="N59" s="21"/>
    </row>
    <row r="60" spans="1:14" s="11" customFormat="1" ht="16.5" customHeight="1" x14ac:dyDescent="0.3">
      <c r="A60" s="3"/>
      <c r="C60" s="9" t="s">
        <v>169</v>
      </c>
      <c r="D60" s="3"/>
      <c r="F60" s="3"/>
      <c r="G60" s="3"/>
      <c r="H60" s="79"/>
      <c r="I60" s="79"/>
      <c r="J60" s="79"/>
      <c r="K60" s="17"/>
      <c r="L60" s="1"/>
      <c r="N60" s="21">
        <f>H60</f>
        <v>0</v>
      </c>
    </row>
    <row r="61" spans="1:14" s="11" customFormat="1" ht="16.5" customHeight="1" x14ac:dyDescent="0.25">
      <c r="A61" s="3"/>
      <c r="C61" s="63" t="s">
        <v>170</v>
      </c>
      <c r="D61" s="3"/>
      <c r="F61" s="3"/>
      <c r="G61" s="3"/>
      <c r="H61" s="43"/>
      <c r="I61" s="43"/>
      <c r="J61" s="17"/>
      <c r="K61" s="17"/>
      <c r="L61" s="1"/>
      <c r="N61" s="21"/>
    </row>
    <row r="62" spans="1:14" s="11" customFormat="1" ht="16.5" customHeight="1" x14ac:dyDescent="0.3">
      <c r="A62" s="3"/>
      <c r="B62" s="9"/>
      <c r="C62" s="3"/>
      <c r="D62" s="3"/>
      <c r="E62" s="3"/>
      <c r="F62" s="3"/>
      <c r="G62" s="3"/>
      <c r="H62" s="8"/>
      <c r="I62" s="8"/>
      <c r="J62" s="17"/>
      <c r="K62" s="17"/>
      <c r="L62" s="1"/>
      <c r="M62" s="21"/>
    </row>
    <row r="63" spans="1:14" s="11" customFormat="1" ht="16.5" customHeight="1" x14ac:dyDescent="0.3">
      <c r="A63" s="3"/>
      <c r="B63" s="9" t="s">
        <v>101</v>
      </c>
      <c r="C63" s="3"/>
      <c r="D63" s="3"/>
      <c r="E63" s="3"/>
      <c r="F63" s="3"/>
      <c r="G63" s="3"/>
      <c r="H63" s="68"/>
      <c r="I63" s="68"/>
      <c r="J63" s="16" t="s">
        <v>27</v>
      </c>
      <c r="K63" s="17"/>
      <c r="L63" s="1"/>
      <c r="M63" s="21"/>
    </row>
    <row r="64" spans="1:14" s="11" customFormat="1" ht="16.5" customHeight="1" x14ac:dyDescent="0.3">
      <c r="A64" s="3"/>
      <c r="B64" s="9"/>
      <c r="C64" s="3"/>
      <c r="D64" s="3"/>
      <c r="E64" s="3"/>
      <c r="F64" s="3"/>
      <c r="G64" s="3"/>
      <c r="H64" s="52"/>
      <c r="I64" s="52"/>
      <c r="J64" s="17"/>
      <c r="K64" s="17"/>
      <c r="L64" s="1"/>
      <c r="M64" s="21"/>
    </row>
    <row r="65" spans="1:14" s="11" customFormat="1" ht="16.5" customHeight="1" x14ac:dyDescent="0.3">
      <c r="A65" s="3"/>
      <c r="B65" s="9" t="s">
        <v>147</v>
      </c>
      <c r="C65" s="3"/>
      <c r="D65" s="3"/>
      <c r="E65" s="3"/>
      <c r="F65" s="3"/>
      <c r="G65" s="3"/>
      <c r="H65" s="71"/>
      <c r="I65" s="71"/>
      <c r="J65" s="17"/>
      <c r="K65" s="17"/>
      <c r="L65" s="1"/>
      <c r="M65" s="21"/>
    </row>
    <row r="66" spans="1:14" s="11" customFormat="1" ht="16.5" customHeight="1" x14ac:dyDescent="0.3">
      <c r="A66" s="3"/>
      <c r="B66" s="9"/>
      <c r="C66" s="3"/>
      <c r="D66" s="3"/>
      <c r="E66" s="3"/>
      <c r="F66" s="3"/>
      <c r="G66" s="3"/>
      <c r="H66" s="8"/>
      <c r="I66" s="8"/>
      <c r="J66" s="17"/>
      <c r="K66" s="17"/>
      <c r="L66" s="1"/>
      <c r="M66" s="21"/>
    </row>
    <row r="67" spans="1:14" s="11" customFormat="1" ht="16.5" customHeight="1" x14ac:dyDescent="0.3">
      <c r="A67" s="3"/>
      <c r="B67" s="9" t="s">
        <v>114</v>
      </c>
      <c r="C67" s="3"/>
      <c r="D67" s="3"/>
      <c r="E67" s="3"/>
      <c r="F67" s="3"/>
      <c r="G67" s="3"/>
      <c r="H67" s="68"/>
      <c r="I67" s="68"/>
      <c r="J67" s="16" t="s">
        <v>27</v>
      </c>
      <c r="K67" s="17"/>
      <c r="L67" s="1"/>
      <c r="M67" s="21"/>
    </row>
    <row r="68" spans="1:14" s="11" customFormat="1" ht="16.5" customHeight="1" x14ac:dyDescent="0.3">
      <c r="A68" s="3"/>
      <c r="B68" s="9"/>
      <c r="C68" s="3"/>
      <c r="D68" s="3"/>
      <c r="E68" s="3"/>
      <c r="F68" s="3"/>
      <c r="G68" s="3"/>
      <c r="H68" s="8"/>
      <c r="I68" s="8"/>
      <c r="J68" s="17"/>
      <c r="K68" s="17"/>
      <c r="L68" s="1"/>
      <c r="M68" s="21"/>
    </row>
    <row r="69" spans="1:14" s="11" customFormat="1" ht="16.5" customHeight="1" x14ac:dyDescent="0.25">
      <c r="A69" s="3"/>
      <c r="B69" s="3" t="str">
        <f>"BS CAPITAL COST RECOVERY = ( " &amp;N47 &amp;") x ( " &amp; TEXT(N45, "$#,##0.00") &amp; "  ) = "</f>
        <v xml:space="preserve">BS CAPITAL COST RECOVERY = ( 0) x ( $0.00  ) = </v>
      </c>
      <c r="C69" s="3"/>
      <c r="D69" s="3"/>
      <c r="E69" s="3"/>
      <c r="F69" s="3"/>
      <c r="G69" s="3"/>
      <c r="H69" s="8"/>
      <c r="I69" s="42">
        <f>N69</f>
        <v>0</v>
      </c>
      <c r="J69" s="17" t="s">
        <v>5</v>
      </c>
      <c r="K69" s="17"/>
      <c r="L69" s="1"/>
      <c r="M69" s="21"/>
      <c r="N69" s="11">
        <f>IF(N35=3,0,(H45*H47))</f>
        <v>0</v>
      </c>
    </row>
    <row r="70" spans="1:14" s="11" customFormat="1" ht="16.5" customHeight="1" x14ac:dyDescent="0.25">
      <c r="A70" s="3"/>
      <c r="B70" s="3"/>
      <c r="C70" s="3"/>
      <c r="D70" s="3"/>
      <c r="E70" s="3"/>
      <c r="F70" s="3"/>
      <c r="G70" s="3"/>
      <c r="H70" s="8"/>
      <c r="I70" s="43"/>
      <c r="J70" s="17"/>
      <c r="K70" s="17"/>
      <c r="L70" s="1"/>
      <c r="M70" s="21"/>
    </row>
    <row r="71" spans="1:14" s="11" customFormat="1" ht="16.5" customHeight="1" x14ac:dyDescent="0.25">
      <c r="A71" s="3"/>
      <c r="B71" s="3" t="str">
        <f>"FA CAPITAL COST RECOVERY = (" &amp;N60 &amp;") x ( " &amp; TEXT(N58, "$#,##0.00") &amp; "  ) = "</f>
        <v xml:space="preserve">FA CAPITAL COST RECOVERY = (0) x ( $0.00  ) = </v>
      </c>
      <c r="C71" s="3"/>
      <c r="D71" s="3"/>
      <c r="E71" s="3"/>
      <c r="F71" s="3"/>
      <c r="G71" s="3"/>
      <c r="H71" s="8"/>
      <c r="I71" s="42">
        <f>N71</f>
        <v>0</v>
      </c>
      <c r="J71" s="17" t="s">
        <v>5</v>
      </c>
      <c r="K71" s="17"/>
      <c r="L71" s="1"/>
      <c r="M71" s="21"/>
      <c r="N71" s="11">
        <f>IF(N35=1,0,(H58*H60))</f>
        <v>0</v>
      </c>
    </row>
    <row r="72" spans="1:14" s="11" customFormat="1" ht="16.5" customHeight="1" x14ac:dyDescent="0.25">
      <c r="A72" s="3"/>
      <c r="B72" s="3"/>
      <c r="C72" s="3"/>
      <c r="D72" s="3"/>
      <c r="E72" s="3"/>
      <c r="F72" s="3"/>
      <c r="G72" s="3"/>
      <c r="H72" s="8"/>
      <c r="I72" s="8"/>
      <c r="J72" s="17"/>
      <c r="K72" s="17"/>
      <c r="L72" s="1"/>
      <c r="M72" s="21"/>
    </row>
    <row r="73" spans="1:14" ht="16.5" customHeight="1" x14ac:dyDescent="0.3">
      <c r="A73" s="3"/>
      <c r="B73" s="10" t="s">
        <v>80</v>
      </c>
      <c r="C73" s="3"/>
      <c r="D73" s="3"/>
      <c r="E73" s="3"/>
      <c r="F73" s="3"/>
      <c r="G73" s="3"/>
      <c r="H73" s="8"/>
      <c r="I73" s="8"/>
      <c r="J73" s="17"/>
      <c r="K73" s="3"/>
      <c r="L73" s="1"/>
      <c r="N73" s="39"/>
    </row>
    <row r="74" spans="1:14" ht="16.5" customHeight="1" x14ac:dyDescent="0.3">
      <c r="A74" s="3"/>
      <c r="B74" s="6"/>
      <c r="C74" s="3"/>
      <c r="D74" s="3"/>
      <c r="E74" s="3"/>
      <c r="F74" s="3"/>
      <c r="G74" s="3"/>
      <c r="H74" s="8"/>
      <c r="I74" s="8"/>
      <c r="J74" s="17"/>
      <c r="K74" s="3"/>
      <c r="L74" s="1"/>
      <c r="N74" s="39"/>
    </row>
    <row r="75" spans="1:14" ht="16.5" customHeight="1" x14ac:dyDescent="0.3">
      <c r="A75" s="3"/>
      <c r="B75" s="9" t="s">
        <v>1</v>
      </c>
      <c r="C75" s="3"/>
      <c r="D75" s="3"/>
      <c r="E75" s="3"/>
      <c r="F75" s="3"/>
      <c r="G75" s="3"/>
      <c r="H75" s="67"/>
      <c r="I75" s="68"/>
      <c r="J75" s="16" t="s">
        <v>5</v>
      </c>
      <c r="K75" s="3"/>
      <c r="L75" s="1"/>
      <c r="N75" s="39"/>
    </row>
    <row r="76" spans="1:14" ht="16.5" customHeight="1" x14ac:dyDescent="0.3">
      <c r="A76" s="3"/>
      <c r="B76" s="6" t="s">
        <v>29</v>
      </c>
      <c r="C76" s="3"/>
      <c r="D76" s="3"/>
      <c r="E76" s="3"/>
      <c r="F76" s="3"/>
      <c r="G76" s="3"/>
      <c r="H76" s="8"/>
      <c r="I76" s="8"/>
      <c r="J76" s="17"/>
      <c r="K76" s="3"/>
      <c r="L76" s="1"/>
      <c r="N76" s="39"/>
    </row>
    <row r="77" spans="1:14" ht="15" x14ac:dyDescent="0.25">
      <c r="A77" s="3"/>
      <c r="B77" s="3"/>
      <c r="C77" s="3"/>
      <c r="D77" s="3"/>
      <c r="E77" s="3"/>
      <c r="F77" s="3"/>
      <c r="G77" s="3"/>
      <c r="H77" s="8"/>
      <c r="I77" s="8"/>
      <c r="J77" s="17"/>
      <c r="K77" s="3"/>
      <c r="N77" s="39"/>
    </row>
    <row r="78" spans="1:14" ht="15.6" x14ac:dyDescent="0.3">
      <c r="A78" s="3"/>
      <c r="B78" s="9" t="s">
        <v>81</v>
      </c>
      <c r="C78" s="3"/>
      <c r="D78" s="3"/>
      <c r="E78" s="3"/>
      <c r="F78" s="3"/>
      <c r="G78" s="3"/>
      <c r="H78" s="73">
        <v>0.01</v>
      </c>
      <c r="I78" s="73"/>
      <c r="J78" s="17"/>
      <c r="K78" s="3"/>
      <c r="N78" s="39"/>
    </row>
    <row r="79" spans="1:14" ht="15" x14ac:dyDescent="0.25">
      <c r="A79" s="3"/>
      <c r="B79" s="33"/>
      <c r="C79" s="33"/>
      <c r="D79" s="33"/>
      <c r="E79" s="33"/>
      <c r="F79" s="33"/>
      <c r="G79" s="33"/>
      <c r="H79" s="34"/>
      <c r="I79" s="34"/>
      <c r="J79" s="17"/>
      <c r="K79" s="3"/>
      <c r="N79" s="39"/>
    </row>
    <row r="80" spans="1:14" ht="16.5" customHeight="1" x14ac:dyDescent="0.25">
      <c r="A80" s="3"/>
      <c r="B80" s="33" t="s">
        <v>82</v>
      </c>
      <c r="C80" s="33"/>
      <c r="D80" s="33"/>
      <c r="E80" s="33"/>
      <c r="F80" s="33"/>
      <c r="G80" s="33"/>
      <c r="H80" s="34"/>
      <c r="I80" s="36">
        <f>IF(N12 = 1, 0, H75 * H78 )</f>
        <v>0</v>
      </c>
      <c r="J80" s="17" t="s">
        <v>5</v>
      </c>
      <c r="K80" s="3"/>
      <c r="L80" s="1"/>
      <c r="N80" s="39"/>
    </row>
    <row r="81" spans="1:39" ht="16.5" customHeight="1" x14ac:dyDescent="0.25">
      <c r="A81" s="3"/>
      <c r="C81" s="3"/>
      <c r="D81" s="3"/>
      <c r="E81" s="3"/>
      <c r="F81" s="3"/>
      <c r="G81" s="3"/>
      <c r="H81" s="8"/>
      <c r="J81" s="17"/>
      <c r="K81" s="3"/>
      <c r="L81" s="1"/>
      <c r="N81" s="39"/>
    </row>
    <row r="82" spans="1:39" ht="16.5" customHeight="1" x14ac:dyDescent="0.25">
      <c r="A82" s="3"/>
      <c r="C82" s="3"/>
      <c r="D82" s="3"/>
      <c r="E82" s="3"/>
      <c r="F82" s="3"/>
      <c r="G82" s="3"/>
      <c r="H82" s="8"/>
      <c r="J82" s="17"/>
      <c r="K82" s="3"/>
      <c r="L82" s="1"/>
      <c r="N82" s="39"/>
    </row>
    <row r="83" spans="1:39" ht="16.5" customHeight="1" x14ac:dyDescent="0.25">
      <c r="A83" s="3"/>
      <c r="C83" s="3"/>
      <c r="D83" s="3"/>
      <c r="E83" s="3"/>
      <c r="F83" s="3"/>
      <c r="G83" s="3"/>
      <c r="H83" s="8"/>
      <c r="J83" s="17"/>
      <c r="K83" s="3"/>
      <c r="L83" s="1"/>
      <c r="N83" s="39"/>
    </row>
    <row r="84" spans="1:39" ht="16.5" customHeight="1" x14ac:dyDescent="0.3">
      <c r="A84" s="3"/>
      <c r="B84" s="10" t="s">
        <v>86</v>
      </c>
      <c r="C84" s="3"/>
      <c r="D84" s="3"/>
      <c r="E84" s="3"/>
      <c r="F84" s="3"/>
      <c r="G84" s="3"/>
      <c r="H84" s="8"/>
      <c r="I84" s="8"/>
      <c r="J84" s="17"/>
      <c r="K84" s="3"/>
      <c r="L84" s="1"/>
      <c r="N84" s="39"/>
    </row>
    <row r="85" spans="1:39" ht="16.5" customHeight="1" x14ac:dyDescent="0.25">
      <c r="A85" s="3"/>
      <c r="C85" s="3"/>
      <c r="D85" s="3"/>
      <c r="E85" s="3"/>
      <c r="F85" s="3"/>
      <c r="G85" s="3"/>
      <c r="H85" s="8"/>
      <c r="I85" s="8"/>
      <c r="J85" s="17"/>
      <c r="K85" s="3"/>
      <c r="L85" s="1"/>
      <c r="N85" s="39"/>
    </row>
    <row r="86" spans="1:39" ht="16.5" customHeight="1" x14ac:dyDescent="0.25">
      <c r="A86" s="3"/>
      <c r="B86" s="33" t="s">
        <v>83</v>
      </c>
      <c r="C86" s="3"/>
      <c r="D86" s="3"/>
      <c r="E86" s="3"/>
      <c r="F86" s="3"/>
      <c r="G86" s="3"/>
      <c r="H86" s="8"/>
      <c r="I86" s="36">
        <v>3750</v>
      </c>
      <c r="J86" s="17" t="s">
        <v>5</v>
      </c>
      <c r="K86" s="3"/>
      <c r="L86" s="1"/>
      <c r="N86" s="39"/>
    </row>
    <row r="87" spans="1:39" ht="15" x14ac:dyDescent="0.25">
      <c r="A87" s="3"/>
      <c r="C87" s="3"/>
      <c r="D87" s="3"/>
      <c r="E87" s="3"/>
      <c r="F87" s="3"/>
      <c r="G87" s="3"/>
      <c r="H87" s="8"/>
      <c r="I87" s="8"/>
      <c r="J87" s="17"/>
      <c r="K87" s="3"/>
      <c r="L87" s="1"/>
      <c r="N87" s="39"/>
    </row>
    <row r="88" spans="1:39" ht="16.5" customHeight="1" x14ac:dyDescent="0.3">
      <c r="A88" s="3"/>
      <c r="B88" s="9" t="s">
        <v>84</v>
      </c>
      <c r="C88" s="3"/>
      <c r="D88" s="3"/>
      <c r="E88" s="3"/>
      <c r="F88" s="3"/>
      <c r="G88" s="3"/>
      <c r="H88" s="73">
        <v>1</v>
      </c>
      <c r="I88" s="73"/>
      <c r="J88" s="17"/>
      <c r="K88" s="3"/>
      <c r="L88" s="1"/>
      <c r="N88" s="39"/>
    </row>
    <row r="89" spans="1:39" ht="16.5" customHeight="1" x14ac:dyDescent="0.25">
      <c r="A89" s="3"/>
      <c r="C89" s="3"/>
      <c r="D89" s="3"/>
      <c r="E89" s="3"/>
      <c r="F89" s="3"/>
      <c r="G89" s="3"/>
      <c r="H89" s="8"/>
      <c r="I89" s="8"/>
      <c r="J89" s="17"/>
      <c r="K89" s="3"/>
      <c r="L89" s="1"/>
      <c r="N89" s="39"/>
    </row>
    <row r="90" spans="1:39" s="39" customFormat="1" ht="16.5" customHeight="1" x14ac:dyDescent="0.25">
      <c r="A90" s="3"/>
      <c r="B90" s="33" t="s">
        <v>85</v>
      </c>
      <c r="C90" s="3"/>
      <c r="D90" s="3"/>
      <c r="E90" s="3"/>
      <c r="F90" s="3"/>
      <c r="G90" s="3"/>
      <c r="H90" s="8"/>
      <c r="I90" s="36">
        <f>I86 / H88</f>
        <v>3750</v>
      </c>
      <c r="J90" s="17" t="s">
        <v>5</v>
      </c>
      <c r="K90" s="3"/>
      <c r="L90" s="1"/>
      <c r="M90" s="3"/>
      <c r="O90"/>
      <c r="P90"/>
      <c r="Q90"/>
      <c r="R90"/>
      <c r="S90"/>
      <c r="T90"/>
      <c r="U90"/>
      <c r="V90"/>
      <c r="W90"/>
      <c r="X90"/>
      <c r="Y90"/>
      <c r="Z90"/>
      <c r="AA90"/>
      <c r="AB90"/>
      <c r="AC90"/>
      <c r="AD90"/>
      <c r="AE90"/>
      <c r="AF90"/>
      <c r="AG90"/>
      <c r="AH90"/>
      <c r="AI90"/>
      <c r="AJ90"/>
      <c r="AK90"/>
      <c r="AL90"/>
      <c r="AM90"/>
    </row>
    <row r="91" spans="1:39" s="39" customFormat="1" ht="16.5" customHeight="1" x14ac:dyDescent="0.25">
      <c r="A91" s="3"/>
      <c r="B91"/>
      <c r="C91" s="3"/>
      <c r="D91" s="3"/>
      <c r="E91" s="3"/>
      <c r="F91" s="3"/>
      <c r="G91" s="3"/>
      <c r="H91" s="8"/>
      <c r="I91" s="8"/>
      <c r="J91" s="17"/>
      <c r="K91" s="3"/>
      <c r="L91" s="1"/>
      <c r="M91" s="3"/>
      <c r="O91"/>
      <c r="P91"/>
      <c r="Q91"/>
      <c r="R91"/>
      <c r="S91"/>
      <c r="T91"/>
      <c r="U91"/>
      <c r="V91"/>
      <c r="W91"/>
      <c r="X91"/>
      <c r="Y91"/>
      <c r="Z91"/>
      <c r="AA91"/>
      <c r="AB91"/>
      <c r="AC91"/>
      <c r="AD91"/>
      <c r="AE91"/>
      <c r="AF91"/>
      <c r="AG91"/>
      <c r="AH91"/>
      <c r="AI91"/>
      <c r="AJ91"/>
      <c r="AK91"/>
      <c r="AL91"/>
      <c r="AM91"/>
    </row>
    <row r="92" spans="1:39" s="39" customFormat="1" ht="16.5" customHeight="1" x14ac:dyDescent="0.25">
      <c r="A92" s="3"/>
      <c r="B92"/>
      <c r="C92" s="3"/>
      <c r="D92" s="3"/>
      <c r="E92" s="3"/>
      <c r="F92" s="3"/>
      <c r="G92" s="3"/>
      <c r="H92" s="8"/>
      <c r="I92" s="8"/>
      <c r="J92" s="17"/>
      <c r="K92" s="3"/>
      <c r="L92" s="1"/>
      <c r="M92" s="3"/>
      <c r="O92"/>
      <c r="P92"/>
      <c r="Q92"/>
      <c r="R92"/>
      <c r="S92"/>
      <c r="T92"/>
      <c r="U92"/>
      <c r="V92"/>
      <c r="W92"/>
      <c r="X92"/>
      <c r="Y92"/>
      <c r="Z92"/>
      <c r="AA92"/>
      <c r="AB92"/>
      <c r="AC92"/>
      <c r="AD92"/>
      <c r="AE92"/>
      <c r="AF92"/>
      <c r="AG92"/>
      <c r="AH92"/>
      <c r="AI92"/>
      <c r="AJ92"/>
      <c r="AK92"/>
      <c r="AL92"/>
      <c r="AM92"/>
    </row>
    <row r="93" spans="1:39" s="39" customFormat="1" ht="16.5" customHeight="1" x14ac:dyDescent="0.3">
      <c r="A93" s="3"/>
      <c r="B93" s="10" t="s">
        <v>87</v>
      </c>
      <c r="C93" s="3"/>
      <c r="D93" s="3"/>
      <c r="E93" s="3"/>
      <c r="F93" s="3"/>
      <c r="G93" s="3"/>
      <c r="H93" s="8"/>
      <c r="I93" s="8"/>
      <c r="J93" s="17"/>
      <c r="K93" s="3"/>
      <c r="L93" s="1"/>
      <c r="M93" s="3"/>
      <c r="O93"/>
      <c r="P93"/>
      <c r="Q93"/>
      <c r="R93"/>
      <c r="S93"/>
      <c r="T93"/>
      <c r="U93"/>
      <c r="V93"/>
      <c r="W93"/>
      <c r="X93"/>
      <c r="Y93"/>
      <c r="Z93"/>
      <c r="AA93"/>
      <c r="AB93"/>
      <c r="AC93"/>
      <c r="AD93"/>
      <c r="AE93"/>
      <c r="AF93"/>
      <c r="AG93"/>
      <c r="AH93"/>
      <c r="AI93"/>
      <c r="AJ93"/>
      <c r="AK93"/>
      <c r="AL93"/>
      <c r="AM93"/>
    </row>
    <row r="94" spans="1:39" s="11" customFormat="1" ht="16.5" customHeight="1" x14ac:dyDescent="0.25">
      <c r="A94" s="3"/>
      <c r="B94" s="8"/>
      <c r="C94" s="8"/>
      <c r="D94" s="8"/>
      <c r="E94" s="8"/>
      <c r="F94" s="8"/>
      <c r="G94" s="8"/>
      <c r="H94" s="8"/>
      <c r="I94" s="8"/>
      <c r="J94" s="8"/>
      <c r="K94" s="8"/>
      <c r="L94" s="1"/>
      <c r="M94" s="21"/>
    </row>
    <row r="95" spans="1:39" ht="16.5" customHeight="1" x14ac:dyDescent="0.25">
      <c r="A95" s="3"/>
      <c r="C95" s="3"/>
      <c r="D95" s="3"/>
      <c r="E95" s="3"/>
      <c r="F95" s="3"/>
      <c r="G95" s="3"/>
      <c r="H95" s="3"/>
      <c r="I95" s="3"/>
      <c r="J95" s="14"/>
      <c r="K95" s="17"/>
      <c r="L95" s="1"/>
      <c r="M95" s="1"/>
    </row>
    <row r="96" spans="1:39" ht="16.5" customHeight="1" x14ac:dyDescent="0.3">
      <c r="A96" s="3"/>
      <c r="B96" s="4" t="s">
        <v>26</v>
      </c>
      <c r="C96" s="3"/>
      <c r="D96" s="3"/>
      <c r="E96" s="3"/>
      <c r="F96" s="3"/>
      <c r="G96" s="3"/>
      <c r="H96" s="3"/>
      <c r="I96" s="3"/>
      <c r="J96" s="14"/>
      <c r="K96" s="17"/>
      <c r="L96" s="1"/>
      <c r="M96" s="1"/>
    </row>
    <row r="97" spans="1:14" ht="16.5" customHeight="1" x14ac:dyDescent="0.25">
      <c r="A97" s="3"/>
      <c r="B97" s="3"/>
      <c r="C97" s="3"/>
      <c r="D97" s="3"/>
      <c r="E97" s="3"/>
      <c r="F97" s="3"/>
      <c r="G97" s="3"/>
      <c r="H97" s="8"/>
      <c r="I97" s="8"/>
      <c r="J97" s="17"/>
      <c r="K97" s="17"/>
      <c r="L97" s="1"/>
      <c r="M97" s="1"/>
    </row>
    <row r="98" spans="1:14" ht="16.5" customHeight="1" x14ac:dyDescent="0.3">
      <c r="A98" s="3"/>
      <c r="B98" s="9" t="s">
        <v>146</v>
      </c>
      <c r="C98" s="3"/>
      <c r="D98" s="3"/>
      <c r="E98" s="3"/>
      <c r="F98" s="3"/>
      <c r="G98" s="3"/>
      <c r="H98" s="76"/>
      <c r="I98" s="76"/>
      <c r="J98" s="16" t="s">
        <v>35</v>
      </c>
      <c r="K98" s="17"/>
      <c r="L98" s="1"/>
      <c r="M98" s="1"/>
    </row>
    <row r="99" spans="1:14" ht="16.5" customHeight="1" x14ac:dyDescent="0.25">
      <c r="A99" s="3"/>
      <c r="B99" s="3"/>
      <c r="C99" s="3"/>
      <c r="D99" s="3"/>
      <c r="E99" s="3"/>
      <c r="F99" s="3"/>
      <c r="G99" s="3"/>
      <c r="H99" s="8"/>
      <c r="I99" s="8"/>
      <c r="J99" s="17"/>
      <c r="K99" s="17"/>
      <c r="L99" s="1"/>
      <c r="M99" s="1"/>
    </row>
    <row r="100" spans="1:14" ht="16.5" customHeight="1" x14ac:dyDescent="0.4">
      <c r="A100" s="3"/>
      <c r="B100" s="9" t="s">
        <v>141</v>
      </c>
      <c r="C100" s="3"/>
      <c r="D100" s="3"/>
      <c r="E100" s="3"/>
      <c r="F100" s="3"/>
      <c r="G100" s="3"/>
      <c r="H100" s="75">
        <f>M100</f>
        <v>0</v>
      </c>
      <c r="I100" s="75"/>
      <c r="J100" s="16" t="s">
        <v>35</v>
      </c>
      <c r="K100" s="3"/>
      <c r="L100" s="1"/>
      <c r="M100">
        <f>IFERROR(ROUND(H103*((H107*H109)/(H98-H103)), 0), 0)</f>
        <v>0</v>
      </c>
      <c r="N100" s="39"/>
    </row>
    <row r="101" spans="1:14" ht="16.5" customHeight="1" x14ac:dyDescent="0.3">
      <c r="A101" s="3"/>
      <c r="B101" s="6" t="s">
        <v>142</v>
      </c>
      <c r="C101" s="3"/>
      <c r="D101" s="3"/>
      <c r="E101" s="3"/>
      <c r="F101" s="3"/>
      <c r="G101" s="3"/>
      <c r="H101" s="8"/>
      <c r="I101" s="8"/>
      <c r="J101" s="17"/>
      <c r="K101" s="3"/>
      <c r="L101" s="1"/>
      <c r="N101" s="39"/>
    </row>
    <row r="102" spans="1:14" ht="16.5" customHeight="1" x14ac:dyDescent="0.3">
      <c r="A102" s="3"/>
      <c r="B102" s="6"/>
      <c r="C102" s="3"/>
      <c r="D102" s="3"/>
      <c r="E102" s="3"/>
      <c r="F102" s="3"/>
      <c r="G102" s="3"/>
      <c r="H102" s="8"/>
      <c r="I102" s="8"/>
      <c r="J102" s="17"/>
      <c r="K102" s="3"/>
      <c r="L102" s="1"/>
      <c r="N102" s="39"/>
    </row>
    <row r="103" spans="1:14" ht="16.5" customHeight="1" x14ac:dyDescent="0.35">
      <c r="A103" s="3"/>
      <c r="B103" s="9" t="s">
        <v>144</v>
      </c>
      <c r="C103" s="3"/>
      <c r="D103" s="3"/>
      <c r="E103" s="3"/>
      <c r="F103" s="3"/>
      <c r="G103" s="3"/>
      <c r="H103" s="76"/>
      <c r="I103" s="76"/>
      <c r="J103" s="16" t="s">
        <v>35</v>
      </c>
      <c r="K103" s="3"/>
      <c r="L103" s="1"/>
      <c r="N103" s="39"/>
    </row>
    <row r="104" spans="1:14" ht="16.5" customHeight="1" x14ac:dyDescent="0.3">
      <c r="A104" s="3"/>
      <c r="B104" s="6" t="s">
        <v>143</v>
      </c>
      <c r="C104" s="3"/>
      <c r="D104" s="3"/>
      <c r="E104" s="3"/>
      <c r="F104" s="3"/>
      <c r="G104" s="3"/>
      <c r="K104" s="3"/>
      <c r="L104" s="1"/>
      <c r="N104" s="39"/>
    </row>
    <row r="105" spans="1:14" ht="16.5" customHeight="1" x14ac:dyDescent="0.3">
      <c r="A105" s="3"/>
      <c r="B105" s="6"/>
      <c r="C105" s="3"/>
      <c r="D105" s="3"/>
      <c r="E105" s="3"/>
      <c r="F105" s="3"/>
      <c r="G105" s="3"/>
      <c r="K105" s="3"/>
      <c r="L105" s="1"/>
      <c r="N105" s="39"/>
    </row>
    <row r="106" spans="1:14" ht="16.5" customHeight="1" x14ac:dyDescent="0.3">
      <c r="A106" s="3"/>
      <c r="B106" s="9" t="s">
        <v>88</v>
      </c>
      <c r="C106" s="3"/>
      <c r="D106" s="3"/>
      <c r="E106" s="3"/>
      <c r="F106" s="3"/>
      <c r="G106" s="3"/>
      <c r="K106" s="3"/>
      <c r="L106" s="1"/>
      <c r="N106" s="39"/>
    </row>
    <row r="107" spans="1:14" ht="16.5" customHeight="1" x14ac:dyDescent="0.3">
      <c r="A107" s="3"/>
      <c r="B107" s="6" t="s">
        <v>7</v>
      </c>
      <c r="C107" s="3"/>
      <c r="D107" s="3"/>
      <c r="E107" s="3"/>
      <c r="F107" s="3"/>
      <c r="G107" s="3"/>
      <c r="H107" s="76"/>
      <c r="I107" s="76"/>
      <c r="J107" s="16" t="s">
        <v>3</v>
      </c>
      <c r="K107" s="3"/>
      <c r="L107" s="1"/>
      <c r="N107" s="39"/>
    </row>
    <row r="108" spans="1:14" ht="16.5" customHeight="1" x14ac:dyDescent="0.25">
      <c r="A108" s="3"/>
      <c r="B108" s="3"/>
      <c r="C108" s="3"/>
      <c r="D108" s="3"/>
      <c r="E108" s="3"/>
      <c r="F108" s="3"/>
      <c r="G108" s="3"/>
      <c r="H108" s="8"/>
      <c r="I108" s="8"/>
      <c r="J108" s="17"/>
      <c r="K108" s="17"/>
      <c r="L108" s="1"/>
      <c r="M108" s="1"/>
    </row>
    <row r="109" spans="1:14" ht="15.6" x14ac:dyDescent="0.3">
      <c r="A109" s="3"/>
      <c r="B109" s="9" t="s">
        <v>91</v>
      </c>
      <c r="C109" s="3"/>
      <c r="D109" s="3"/>
      <c r="E109" s="3"/>
      <c r="F109" s="3"/>
      <c r="G109" s="3"/>
      <c r="H109" s="73">
        <v>16</v>
      </c>
      <c r="I109" s="73"/>
      <c r="J109" s="16" t="s">
        <v>92</v>
      </c>
      <c r="K109" s="3"/>
      <c r="N109" s="39"/>
    </row>
    <row r="110" spans="1:14" ht="15.6" x14ac:dyDescent="0.3">
      <c r="A110" s="3"/>
      <c r="B110" s="6" t="s">
        <v>93</v>
      </c>
      <c r="C110" s="3"/>
      <c r="D110" s="3"/>
      <c r="E110" s="3"/>
      <c r="F110" s="3"/>
      <c r="G110" s="3"/>
      <c r="H110" s="8"/>
      <c r="I110" s="8"/>
      <c r="J110" s="17"/>
      <c r="K110" s="3"/>
      <c r="N110" s="39"/>
    </row>
    <row r="111" spans="1:14" ht="15" x14ac:dyDescent="0.25">
      <c r="A111" s="3"/>
      <c r="B111" s="3"/>
      <c r="C111" s="3"/>
      <c r="D111" s="3"/>
      <c r="E111" s="3"/>
      <c r="F111" s="3"/>
      <c r="G111" s="3"/>
      <c r="H111" s="8"/>
      <c r="I111" s="8"/>
      <c r="J111" s="17"/>
      <c r="K111" s="3"/>
      <c r="N111" s="39"/>
    </row>
    <row r="112" spans="1:14" ht="16.5" customHeight="1" x14ac:dyDescent="0.3">
      <c r="A112" s="3"/>
      <c r="B112" s="9" t="s">
        <v>37</v>
      </c>
      <c r="C112" s="3"/>
      <c r="D112" s="3"/>
      <c r="E112" s="3"/>
      <c r="F112" s="3"/>
      <c r="G112" s="3"/>
      <c r="H112" s="73"/>
      <c r="I112" s="73"/>
      <c r="J112" s="16" t="s">
        <v>4</v>
      </c>
      <c r="K112" s="17"/>
      <c r="L112" s="1"/>
      <c r="M112" s="1"/>
    </row>
    <row r="113" spans="1:13" ht="16.5" customHeight="1" x14ac:dyDescent="0.3">
      <c r="A113" s="3"/>
      <c r="B113" s="6" t="s">
        <v>8</v>
      </c>
      <c r="C113" s="3"/>
      <c r="D113" s="3"/>
      <c r="E113" s="3"/>
      <c r="F113" s="3"/>
      <c r="G113" s="3"/>
      <c r="H113" s="8"/>
      <c r="I113" s="8"/>
      <c r="J113" s="17"/>
      <c r="K113" s="17"/>
      <c r="L113" s="1"/>
      <c r="M113" s="1"/>
    </row>
    <row r="114" spans="1:13" ht="16.5" customHeight="1" x14ac:dyDescent="0.25">
      <c r="A114" s="3"/>
      <c r="B114" s="3"/>
      <c r="C114" s="3"/>
      <c r="D114" s="3"/>
      <c r="E114" s="3"/>
      <c r="F114" s="3"/>
      <c r="G114" s="3"/>
      <c r="H114" s="8"/>
      <c r="I114" s="8"/>
      <c r="J114" s="17"/>
      <c r="K114" s="17"/>
      <c r="L114" s="1"/>
      <c r="M114" s="1"/>
    </row>
    <row r="115" spans="1:13" ht="16.5" customHeight="1" x14ac:dyDescent="0.3">
      <c r="A115" s="3"/>
      <c r="B115" s="9" t="s">
        <v>36</v>
      </c>
      <c r="C115" s="3"/>
      <c r="D115" s="3"/>
      <c r="E115" s="3"/>
      <c r="F115" s="3"/>
      <c r="G115" s="3"/>
      <c r="H115" s="73"/>
      <c r="I115" s="73"/>
      <c r="J115" s="16" t="s">
        <v>4</v>
      </c>
      <c r="K115" s="17"/>
      <c r="L115" s="1"/>
      <c r="M115" s="1"/>
    </row>
    <row r="116" spans="1:13" ht="16.5" customHeight="1" x14ac:dyDescent="0.3">
      <c r="A116" s="3"/>
      <c r="B116" s="6" t="s">
        <v>9</v>
      </c>
      <c r="C116" s="3"/>
      <c r="D116" s="3"/>
      <c r="E116" s="3"/>
      <c r="F116" s="3"/>
      <c r="G116" s="3"/>
      <c r="H116" s="8"/>
      <c r="I116" s="8"/>
      <c r="J116" s="17"/>
      <c r="K116" s="17"/>
      <c r="L116" s="1"/>
      <c r="M116" s="1"/>
    </row>
    <row r="117" spans="1:13" ht="16.5" customHeight="1" x14ac:dyDescent="0.25">
      <c r="A117" s="3"/>
      <c r="B117" s="3"/>
      <c r="C117" s="3"/>
      <c r="D117" s="3"/>
      <c r="E117" s="3"/>
      <c r="F117" s="3"/>
      <c r="G117" s="3"/>
      <c r="H117" s="8"/>
      <c r="I117" s="8"/>
      <c r="J117" s="17"/>
      <c r="K117" s="17"/>
      <c r="L117" s="1"/>
      <c r="M117" s="1"/>
    </row>
    <row r="118" spans="1:13" ht="16.5" customHeight="1" x14ac:dyDescent="0.3">
      <c r="A118" s="3"/>
      <c r="B118" s="9" t="s">
        <v>89</v>
      </c>
      <c r="C118" s="3"/>
      <c r="D118" s="3"/>
      <c r="E118" s="3"/>
      <c r="F118" s="3"/>
      <c r="G118" s="3"/>
      <c r="H118" s="74"/>
      <c r="I118" s="74"/>
      <c r="J118" s="16"/>
      <c r="K118" s="17"/>
      <c r="L118" s="1"/>
      <c r="M118" s="1"/>
    </row>
    <row r="119" spans="1:13" ht="16.5" customHeight="1" x14ac:dyDescent="0.3">
      <c r="A119" s="3"/>
      <c r="B119" s="6"/>
      <c r="C119" s="3"/>
      <c r="D119" s="3"/>
      <c r="E119" s="3"/>
      <c r="F119" s="3"/>
      <c r="G119" s="3"/>
      <c r="H119" s="8"/>
      <c r="I119" s="8"/>
      <c r="J119" s="17"/>
      <c r="K119" s="17"/>
      <c r="L119" s="1"/>
      <c r="M119" s="1"/>
    </row>
    <row r="120" spans="1:13" ht="16.5" customHeight="1" x14ac:dyDescent="0.25">
      <c r="A120" s="3"/>
      <c r="B120" s="33" t="s">
        <v>90</v>
      </c>
      <c r="C120" s="3"/>
      <c r="D120" s="3"/>
      <c r="E120" s="3"/>
      <c r="F120" s="3"/>
      <c r="G120" s="3"/>
      <c r="H120" s="8"/>
      <c r="I120" s="43">
        <f>(H100+(H107*H109))*(H112+H115)*H118</f>
        <v>0</v>
      </c>
      <c r="J120" s="17" t="s">
        <v>5</v>
      </c>
      <c r="K120" s="17"/>
      <c r="L120" s="1"/>
      <c r="M120" s="1"/>
    </row>
    <row r="121" spans="1:13" ht="16.5" customHeight="1" x14ac:dyDescent="0.25">
      <c r="A121" s="3"/>
      <c r="B121" s="33"/>
      <c r="C121" s="3"/>
      <c r="D121" s="3"/>
      <c r="E121" s="3"/>
      <c r="F121" s="3"/>
      <c r="G121" s="3"/>
      <c r="H121" s="8"/>
      <c r="I121" s="43"/>
      <c r="J121" s="17"/>
      <c r="K121" s="17"/>
      <c r="L121" s="1"/>
      <c r="M121" s="1"/>
    </row>
    <row r="122" spans="1:13" ht="16.5" customHeight="1" x14ac:dyDescent="0.3">
      <c r="A122" s="3"/>
      <c r="B122" s="58" t="s">
        <v>153</v>
      </c>
      <c r="I122" s="59">
        <f>0</f>
        <v>0</v>
      </c>
      <c r="J122" s="17"/>
      <c r="K122" s="17"/>
      <c r="L122" s="1"/>
      <c r="M122" s="1"/>
    </row>
    <row r="123" spans="1:13" s="11" customFormat="1" ht="16.5" customHeight="1" x14ac:dyDescent="0.25">
      <c r="A123" s="3"/>
      <c r="B123" s="8"/>
      <c r="C123" s="8"/>
      <c r="D123" s="8"/>
      <c r="E123" s="8"/>
      <c r="F123" s="8"/>
      <c r="G123" s="8"/>
      <c r="H123" s="8"/>
      <c r="I123" s="8"/>
      <c r="J123" s="8"/>
      <c r="K123" s="8"/>
      <c r="L123" s="1"/>
      <c r="M123" s="21"/>
    </row>
    <row r="124" spans="1:13" s="11" customFormat="1" ht="16.5" customHeight="1" x14ac:dyDescent="0.25">
      <c r="A124" s="3"/>
      <c r="B124" s="33" t="s">
        <v>94</v>
      </c>
      <c r="C124" s="8"/>
      <c r="D124" s="8"/>
      <c r="E124" s="8"/>
      <c r="F124" s="8"/>
      <c r="G124" s="8"/>
      <c r="H124" s="8"/>
      <c r="I124" s="54">
        <f>I69+I71+I80+I90+I120</f>
        <v>3750</v>
      </c>
      <c r="J124" s="17" t="s">
        <v>5</v>
      </c>
      <c r="K124" s="8"/>
      <c r="L124" s="1"/>
      <c r="M124" s="21"/>
    </row>
    <row r="125" spans="1:13" s="11" customFormat="1" ht="16.5" customHeight="1" x14ac:dyDescent="0.25">
      <c r="A125" s="3"/>
      <c r="B125" s="8"/>
      <c r="C125" s="8"/>
      <c r="D125" s="8"/>
      <c r="E125" s="8"/>
      <c r="F125" s="8"/>
      <c r="G125" s="8"/>
      <c r="H125" s="8"/>
      <c r="I125" s="8"/>
      <c r="J125" s="8"/>
      <c r="K125" s="8"/>
      <c r="L125" s="1"/>
      <c r="M125" s="21"/>
    </row>
    <row r="126" spans="1:13" ht="15" x14ac:dyDescent="0.25">
      <c r="B126" s="23" t="s">
        <v>116</v>
      </c>
      <c r="L126" s="1"/>
      <c r="M126" s="1"/>
    </row>
    <row r="127" spans="1:13" ht="15" x14ac:dyDescent="0.25">
      <c r="B127" s="23"/>
      <c r="C127" s="3" t="s">
        <v>107</v>
      </c>
      <c r="L127" s="1"/>
      <c r="M127" s="1"/>
    </row>
    <row r="128" spans="1:13" ht="15" x14ac:dyDescent="0.25">
      <c r="B128" s="23"/>
      <c r="C128" s="3" t="s">
        <v>108</v>
      </c>
      <c r="L128" s="1"/>
      <c r="M128" s="1"/>
    </row>
    <row r="129" spans="1:14" ht="15" x14ac:dyDescent="0.25">
      <c r="B129" s="23"/>
      <c r="C129" s="3"/>
      <c r="L129" s="1"/>
      <c r="M129" s="1"/>
    </row>
    <row r="130" spans="1:14" ht="15" x14ac:dyDescent="0.25">
      <c r="B130" s="12" t="s">
        <v>160</v>
      </c>
      <c r="C130" s="3"/>
      <c r="L130" s="1"/>
      <c r="M130" s="1"/>
    </row>
    <row r="131" spans="1:14" ht="16.5" customHeight="1" thickBot="1" x14ac:dyDescent="0.3">
      <c r="A131" s="3"/>
      <c r="B131" s="7"/>
      <c r="C131" s="7"/>
      <c r="D131" s="7"/>
      <c r="E131" s="7"/>
      <c r="F131" s="7"/>
      <c r="G131" s="7"/>
      <c r="H131" s="7"/>
      <c r="I131" s="7"/>
      <c r="J131" s="7"/>
      <c r="K131" s="22"/>
      <c r="L131" s="1"/>
      <c r="M131" s="1"/>
    </row>
    <row r="132" spans="1:14" ht="16.5" customHeight="1" x14ac:dyDescent="0.25">
      <c r="A132" s="3"/>
      <c r="C132" s="3"/>
      <c r="D132" s="3"/>
      <c r="E132" s="3"/>
      <c r="F132" s="3"/>
      <c r="G132" s="3"/>
      <c r="H132" s="8"/>
      <c r="I132" s="8"/>
      <c r="J132" s="8"/>
      <c r="K132" s="8"/>
      <c r="L132" s="1"/>
      <c r="M132" s="1"/>
    </row>
    <row r="133" spans="1:14" ht="16.5" customHeight="1" x14ac:dyDescent="0.3">
      <c r="A133" s="3"/>
      <c r="B133" s="9" t="s">
        <v>18</v>
      </c>
      <c r="C133" s="3"/>
      <c r="D133" s="3"/>
      <c r="E133" s="3"/>
      <c r="F133" s="3"/>
      <c r="G133" s="3"/>
      <c r="H133" s="3"/>
      <c r="I133" s="3"/>
      <c r="J133" s="3"/>
      <c r="K133" s="3"/>
      <c r="L133" s="1"/>
      <c r="M133" s="1"/>
      <c r="N133" s="3"/>
    </row>
    <row r="134" spans="1:14" ht="16.5" customHeight="1" x14ac:dyDescent="0.25">
      <c r="A134" s="3"/>
      <c r="B134" s="3"/>
      <c r="C134" s="3"/>
      <c r="D134" s="3"/>
      <c r="E134" s="3"/>
      <c r="F134" s="3"/>
      <c r="G134" s="3"/>
      <c r="H134" s="3"/>
      <c r="I134" s="3"/>
      <c r="J134" s="3"/>
      <c r="K134" s="3"/>
      <c r="L134" s="1"/>
      <c r="M134" s="1"/>
      <c r="N134" s="3"/>
    </row>
    <row r="135" spans="1:14" ht="16.5" customHeight="1" x14ac:dyDescent="0.25">
      <c r="A135" s="3"/>
      <c r="B135" s="3" t="s">
        <v>19</v>
      </c>
      <c r="D135" s="3"/>
      <c r="E135" s="3"/>
      <c r="F135" s="3"/>
      <c r="G135" s="3"/>
      <c r="H135" s="3"/>
      <c r="I135" s="3"/>
      <c r="J135" s="3"/>
      <c r="K135" s="3"/>
      <c r="L135" s="1"/>
      <c r="M135" s="1"/>
      <c r="N135" s="3"/>
    </row>
    <row r="136" spans="1:14" ht="16.5" customHeight="1" x14ac:dyDescent="0.3">
      <c r="A136" s="3"/>
      <c r="B136" s="3" t="s">
        <v>20</v>
      </c>
      <c r="C136" s="3"/>
      <c r="E136" s="3"/>
      <c r="F136" s="3"/>
      <c r="H136" s="3"/>
      <c r="I136" s="3"/>
      <c r="J136" s="3"/>
      <c r="K136" s="3"/>
      <c r="L136" s="1"/>
      <c r="M136" s="1"/>
      <c r="N136" s="3"/>
    </row>
    <row r="137" spans="1:14" ht="16.5" customHeight="1" x14ac:dyDescent="0.25">
      <c r="A137" s="3"/>
      <c r="B137" s="12" t="s">
        <v>120</v>
      </c>
      <c r="C137" s="3"/>
      <c r="D137" s="3"/>
      <c r="E137" s="3"/>
      <c r="G137" s="3"/>
      <c r="H137" s="5"/>
      <c r="I137" s="5"/>
      <c r="J137" s="5"/>
      <c r="K137" s="5"/>
      <c r="L137" s="1"/>
      <c r="M137" s="1"/>
    </row>
    <row r="138" spans="1:14" ht="16.5" customHeight="1" x14ac:dyDescent="0.25">
      <c r="A138" s="3"/>
      <c r="B138" s="3"/>
      <c r="C138" s="3"/>
      <c r="D138" s="3"/>
      <c r="E138" s="3"/>
      <c r="F138" s="3"/>
      <c r="G138" s="3"/>
      <c r="H138" s="3"/>
      <c r="I138" s="3"/>
      <c r="J138" s="3"/>
      <c r="K138" s="3"/>
      <c r="L138" s="1"/>
      <c r="M138" s="1"/>
    </row>
    <row r="139" spans="1:14" ht="16.5" customHeight="1" x14ac:dyDescent="0.4">
      <c r="A139" s="3"/>
      <c r="B139" s="50" t="s">
        <v>145</v>
      </c>
      <c r="L139" s="1"/>
      <c r="M139" s="1"/>
    </row>
    <row r="140" spans="1:14" ht="16.5" customHeight="1" x14ac:dyDescent="0.25">
      <c r="A140" s="72"/>
      <c r="B140" s="72"/>
      <c r="C140" s="3"/>
      <c r="D140" s="3"/>
      <c r="E140" s="3"/>
      <c r="F140" s="3"/>
      <c r="G140" s="3"/>
      <c r="H140" s="3"/>
      <c r="I140" s="3"/>
      <c r="J140" s="3"/>
      <c r="K140" s="3"/>
      <c r="L140" s="1"/>
      <c r="M140" s="1"/>
    </row>
    <row r="141" spans="1:14" x14ac:dyDescent="0.25">
      <c r="A141" s="1"/>
      <c r="B141" s="1"/>
      <c r="C141" s="1"/>
      <c r="D141" s="1"/>
      <c r="E141" s="1"/>
      <c r="F141" s="1"/>
      <c r="G141" s="1"/>
      <c r="H141" s="1"/>
      <c r="I141" s="1"/>
      <c r="J141" s="1"/>
      <c r="K141" s="1"/>
      <c r="L141" s="1"/>
      <c r="M141" s="1"/>
    </row>
  </sheetData>
  <sheetProtection algorithmName="SHA-512" hashValue="BTBfF+iQCiM96UyJE/gCHFneYos1GlLWE8AUUCm+8RYSqZjaVnezqPOqyjz1lO+MjNbYdI6Px1TgNftmzjoSFw==" saltValue="NOTMPkby/u7uhIaWYkGgxw==" spinCount="100000" sheet="1" objects="1" scenarios="1"/>
  <mergeCells count="34">
    <mergeCell ref="H24:J24"/>
    <mergeCell ref="H39:I39"/>
    <mergeCell ref="H63:I63"/>
    <mergeCell ref="H67:I67"/>
    <mergeCell ref="A140:B140"/>
    <mergeCell ref="H112:I112"/>
    <mergeCell ref="H115:I115"/>
    <mergeCell ref="H118:I118"/>
    <mergeCell ref="H75:I75"/>
    <mergeCell ref="H78:I78"/>
    <mergeCell ref="H88:I88"/>
    <mergeCell ref="H109:I109"/>
    <mergeCell ref="H107:I107"/>
    <mergeCell ref="H100:I100"/>
    <mergeCell ref="H103:I103"/>
    <mergeCell ref="H43:I43"/>
    <mergeCell ref="I6:J6"/>
    <mergeCell ref="H18:J18"/>
    <mergeCell ref="H21:J21"/>
    <mergeCell ref="A2:K3"/>
    <mergeCell ref="H12:J12"/>
    <mergeCell ref="H15:J15"/>
    <mergeCell ref="H98:I98"/>
    <mergeCell ref="H45:I45"/>
    <mergeCell ref="H26:J26"/>
    <mergeCell ref="H41:I41"/>
    <mergeCell ref="H29:I29"/>
    <mergeCell ref="H65:I65"/>
    <mergeCell ref="H52:I52"/>
    <mergeCell ref="H54:I54"/>
    <mergeCell ref="H56:I56"/>
    <mergeCell ref="H58:I58"/>
    <mergeCell ref="H47:J47"/>
    <mergeCell ref="H60:J60"/>
  </mergeCells>
  <phoneticPr fontId="8" type="noConversion"/>
  <dataValidations count="11">
    <dataValidation type="decimal" operator="greaterThanOrEqual" allowBlank="1" showInputMessage="1" showErrorMessage="1" errorTitle="Numeric" error="Please enter a numeric value (0.000)!" sqref="H109:I109 H100:I100 H103:I103 H107:I107">
      <formula1>0</formula1>
    </dataValidation>
    <dataValidation type="decimal" operator="notEqual" allowBlank="1" showInputMessage="1" showErrorMessage="1" errorTitle="Numeric" error="Please enter a numeric value (0.000)!" sqref="H88:I88 H75:I75 H78:I78">
      <formula1>0</formula1>
    </dataValidation>
    <dataValidation type="date" allowBlank="1" showInputMessage="1" showErrorMessage="1" errorTitle="Invalid Date" error="Please enter a valid Date!" sqref="H12:J12 H65:J65">
      <formula1>36678</formula1>
      <formula2>829254</formula2>
    </dataValidation>
    <dataValidation type="decimal" operator="greaterThan" allowBlank="1" showInputMessage="1" showErrorMessage="1" errorTitle="Numeric" error="Please enter a Numeric Value (0.000)!" sqref="H29:I29">
      <formula1>0</formula1>
    </dataValidation>
    <dataValidation type="decimal" operator="greaterThanOrEqual" allowBlank="1" showInputMessage="1" showErrorMessage="1" errorTitle="Numeric" error="Please enter a Numeric Value (0.000)!" sqref="H39:I39 H41:I41 H43:I43 H56:I56 H54:I54 H52:I52">
      <formula1>0</formula1>
    </dataValidation>
    <dataValidation type="decimal" operator="greaterThan" allowBlank="1" showInputMessage="1" showErrorMessage="1" errorTitle="Number" error="Please enter a Positive Number!" sqref="H67:I67">
      <formula1>0</formula1>
    </dataValidation>
    <dataValidation type="decimal" operator="greaterThanOrEqual" allowBlank="1" showInputMessage="1" showErrorMessage="1" errorTitle="Numeric" error="Please enter a Numeric Value (0.00)!" sqref="H112:I112 H115:I115">
      <formula1>0</formula1>
    </dataValidation>
    <dataValidation type="decimal" operator="greaterThanOrEqual" allowBlank="1" showInputMessage="1" showErrorMessage="1" errorTitle="Numeric" error="please eneter a numeric Value (0.00)!" sqref="H118:I118">
      <formula1>0</formula1>
    </dataValidation>
    <dataValidation type="decimal" operator="greaterThanOrEqual" allowBlank="1" showInputMessage="1" showErrorMessage="1" errorTitle="Number" error="Please enter a Positive Number!" sqref="H63:I64">
      <formula1>0</formula1>
    </dataValidation>
    <dataValidation type="decimal" operator="greaterThan" allowBlank="1" showInputMessage="1" showErrorMessage="1" sqref="H47:J48 H60:J60">
      <formula1>0</formula1>
    </dataValidation>
    <dataValidation type="decimal" operator="greaterThanOrEqual" allowBlank="1" showInputMessage="1" showErrorMessage="1" errorTitle="Numerical" error="Please enter a numeric value (0.000)!" sqref="H98:I98">
      <formula1>0</formula1>
    </dataValidation>
  </dataValidations>
  <hyperlinks>
    <hyperlink ref="I6" r:id="rId1"/>
    <hyperlink ref="B137" r:id="rId2"/>
    <hyperlink ref="I6:J6" r:id="rId3" display="PJM Open Access Transmission Tariff"/>
    <hyperlink ref="B130" r:id="rId4"/>
    <hyperlink ref="C61" r:id="rId5"/>
    <hyperlink ref="C48" r:id="rId6"/>
  </hyperlinks>
  <pageMargins left="0.75" right="0.75" top="1" bottom="1" header="0.5" footer="0.5"/>
  <pageSetup scale="58" fitToHeight="2" orientation="portrait" r:id="rId7"/>
  <headerFooter alignWithMargins="0"/>
  <rowBreaks count="1" manualBreakCount="1">
    <brk id="107" max="16383" man="1"/>
  </rowBreaks>
  <drawing r:id="rId8"/>
  <legacyDrawing r:id="rId9"/>
  <mc:AlternateContent xmlns:mc="http://schemas.openxmlformats.org/markup-compatibility/2006">
    <mc:Choice Requires="x14">
      <controls>
        <mc:AlternateContent xmlns:mc="http://schemas.openxmlformats.org/markup-compatibility/2006">
          <mc:Choice Requires="x14">
            <control shapeId="3073" r:id="rId10" name="Drop Down 1">
              <controlPr locked="0" defaultSize="0" autoLine="0" autoPict="0">
                <anchor moveWithCells="1">
                  <from>
                    <xdr:col>1</xdr:col>
                    <xdr:colOff>220980</xdr:colOff>
                    <xdr:row>31</xdr:row>
                    <xdr:rowOff>30480</xdr:rowOff>
                  </from>
                  <to>
                    <xdr:col>4</xdr:col>
                    <xdr:colOff>259080</xdr:colOff>
                    <xdr:row>32</xdr:row>
                    <xdr:rowOff>22860</xdr:rowOff>
                  </to>
                </anchor>
              </controlPr>
            </control>
          </mc:Choice>
        </mc:AlternateContent>
        <mc:AlternateContent xmlns:mc="http://schemas.openxmlformats.org/markup-compatibility/2006">
          <mc:Choice Requires="x14">
            <control shapeId="3074" r:id="rId11" name="Drop Down 2">
              <controlPr locked="0" defaultSize="0" autoLine="0" autoPict="0">
                <anchor moveWithCells="1">
                  <from>
                    <xdr:col>7</xdr:col>
                    <xdr:colOff>220980</xdr:colOff>
                    <xdr:row>31</xdr:row>
                    <xdr:rowOff>30480</xdr:rowOff>
                  </from>
                  <to>
                    <xdr:col>8</xdr:col>
                    <xdr:colOff>228600</xdr:colOff>
                    <xdr:row>32</xdr:row>
                    <xdr:rowOff>22860</xdr:rowOff>
                  </to>
                </anchor>
              </controlPr>
            </control>
          </mc:Choice>
        </mc:AlternateContent>
        <mc:AlternateContent xmlns:mc="http://schemas.openxmlformats.org/markup-compatibility/2006">
          <mc:Choice Requires="x14">
            <control shapeId="3075" r:id="rId12" name="Drop Down 3">
              <controlPr locked="0" defaultSize="0" autoLine="0" autoPict="0">
                <anchor moveWithCells="1">
                  <from>
                    <xdr:col>1</xdr:col>
                    <xdr:colOff>220980</xdr:colOff>
                    <xdr:row>34</xdr:row>
                    <xdr:rowOff>30480</xdr:rowOff>
                  </from>
                  <to>
                    <xdr:col>4</xdr:col>
                    <xdr:colOff>259080</xdr:colOff>
                    <xdr:row>35</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T147"/>
  <sheetViews>
    <sheetView showGridLines="0" view="pageBreakPreview" zoomScale="90" zoomScaleNormal="100" zoomScaleSheetLayoutView="90" workbookViewId="0">
      <selection activeCell="H12" sqref="H12:J12"/>
    </sheetView>
  </sheetViews>
  <sheetFormatPr defaultColWidth="0" defaultRowHeight="13.2" outlineLevelCol="1" x14ac:dyDescent="0.25"/>
  <cols>
    <col min="1" max="1" width="4.6640625" customWidth="1"/>
    <col min="2" max="6" width="8.6640625" customWidth="1"/>
    <col min="7" max="7" width="16" customWidth="1"/>
    <col min="8" max="8" width="29.5546875" customWidth="1"/>
    <col min="9" max="9" width="31" customWidth="1"/>
    <col min="10" max="10" width="10.5546875" customWidth="1"/>
    <col min="11" max="11" width="10" customWidth="1"/>
    <col min="12" max="12" width="2.5546875" hidden="1" customWidth="1" outlineLevel="1"/>
    <col min="13" max="13" width="4.6640625" hidden="1" customWidth="1" outlineLevel="1"/>
    <col min="14" max="14" width="13.109375" style="39" hidden="1" customWidth="1" outlineLevel="1"/>
    <col min="15" max="15" width="9.109375" hidden="1" customWidth="1" outlineLevel="1"/>
    <col min="16" max="16" width="11.44140625" hidden="1" customWidth="1" outlineLevel="1"/>
    <col min="17" max="17" width="9.109375" hidden="1" customWidth="1" outlineLevel="1"/>
    <col min="18" max="32" width="9.109375" hidden="1" customWidth="1"/>
    <col min="33" max="33" width="11.109375" hidden="1" customWidth="1"/>
    <col min="34" max="34" width="22.6640625" hidden="1" customWidth="1"/>
    <col min="35" max="36" width="9.109375" hidden="1" customWidth="1"/>
    <col min="37" max="37" width="12.88671875" hidden="1" customWidth="1"/>
    <col min="38" max="38" width="10.88671875" hidden="1" customWidth="1"/>
    <col min="39" max="39" width="14.33203125" hidden="1" customWidth="1"/>
    <col min="40" max="16384" width="9.109375" hidden="1"/>
  </cols>
  <sheetData>
    <row r="1" spans="1:46" ht="16.5" customHeight="1" x14ac:dyDescent="0.25">
      <c r="L1" s="1"/>
      <c r="N1" s="37" t="s">
        <v>38</v>
      </c>
      <c r="Q1" s="25" t="s">
        <v>40</v>
      </c>
      <c r="R1" s="26"/>
      <c r="S1" s="26"/>
      <c r="T1" s="26"/>
      <c r="U1" s="26"/>
      <c r="V1" s="26"/>
      <c r="X1" s="25" t="s">
        <v>45</v>
      </c>
      <c r="Y1" s="25" t="s">
        <v>46</v>
      </c>
      <c r="AA1" s="29" t="s">
        <v>64</v>
      </c>
      <c r="AH1" s="25" t="s">
        <v>66</v>
      </c>
      <c r="AI1" s="32" t="s">
        <v>79</v>
      </c>
      <c r="AK1" s="25" t="s">
        <v>67</v>
      </c>
      <c r="AL1" s="25" t="s">
        <v>68</v>
      </c>
      <c r="AM1" s="25" t="s">
        <v>69</v>
      </c>
      <c r="AO1" s="25" t="s">
        <v>149</v>
      </c>
      <c r="AQ1" s="25" t="s">
        <v>155</v>
      </c>
      <c r="AT1" s="25" t="s">
        <v>164</v>
      </c>
    </row>
    <row r="2" spans="1:46" ht="16.5" customHeight="1" x14ac:dyDescent="0.25">
      <c r="A2" s="69" t="s">
        <v>100</v>
      </c>
      <c r="B2" s="69"/>
      <c r="C2" s="69"/>
      <c r="D2" s="69"/>
      <c r="E2" s="69"/>
      <c r="F2" s="69"/>
      <c r="G2" s="69"/>
      <c r="H2" s="69"/>
      <c r="I2" s="69"/>
      <c r="J2" s="69"/>
      <c r="K2" s="69"/>
      <c r="L2" s="1"/>
      <c r="N2" s="38" t="s">
        <v>39</v>
      </c>
      <c r="Q2" s="25" t="s">
        <v>41</v>
      </c>
      <c r="R2" s="25" t="s">
        <v>42</v>
      </c>
      <c r="S2" s="25" t="s">
        <v>43</v>
      </c>
      <c r="T2" s="25" t="s">
        <v>44</v>
      </c>
      <c r="U2" s="25" t="s">
        <v>112</v>
      </c>
      <c r="V2" s="25" t="s">
        <v>113</v>
      </c>
      <c r="X2" s="26" t="s">
        <v>47</v>
      </c>
      <c r="Y2" s="26">
        <v>1</v>
      </c>
      <c r="AA2" s="26" t="s">
        <v>65</v>
      </c>
      <c r="AH2" s="26" t="s">
        <v>34</v>
      </c>
      <c r="AI2">
        <v>0</v>
      </c>
      <c r="AK2" s="26" t="s">
        <v>70</v>
      </c>
      <c r="AL2" s="26">
        <v>20</v>
      </c>
      <c r="AM2" s="26">
        <v>0.125</v>
      </c>
      <c r="AO2" s="24" t="s">
        <v>150</v>
      </c>
      <c r="AQ2" s="24" t="s">
        <v>156</v>
      </c>
      <c r="AT2" t="s">
        <v>166</v>
      </c>
    </row>
    <row r="3" spans="1:46" ht="16.5" customHeight="1" x14ac:dyDescent="0.25">
      <c r="A3" s="69"/>
      <c r="B3" s="69"/>
      <c r="C3" s="69"/>
      <c r="D3" s="69"/>
      <c r="E3" s="69"/>
      <c r="F3" s="69"/>
      <c r="G3" s="69"/>
      <c r="H3" s="69"/>
      <c r="I3" s="69"/>
      <c r="J3" s="69"/>
      <c r="K3" s="69"/>
      <c r="L3" s="1"/>
      <c r="N3" s="38" t="s">
        <v>34</v>
      </c>
      <c r="Q3" s="27">
        <v>39965</v>
      </c>
      <c r="R3" s="26">
        <v>161.71</v>
      </c>
      <c r="S3" s="28">
        <f>R3</f>
        <v>161.71</v>
      </c>
      <c r="T3" s="28">
        <f>S3</f>
        <v>161.71</v>
      </c>
      <c r="U3" s="28"/>
      <c r="V3" s="28"/>
      <c r="X3" s="26" t="s">
        <v>48</v>
      </c>
      <c r="Y3" s="26">
        <v>1</v>
      </c>
      <c r="AA3" s="26" t="s">
        <v>109</v>
      </c>
      <c r="AH3" s="26" t="s">
        <v>32</v>
      </c>
      <c r="AI3">
        <v>0.01</v>
      </c>
      <c r="AK3" s="26" t="s">
        <v>71</v>
      </c>
      <c r="AL3" s="26">
        <v>15</v>
      </c>
      <c r="AM3" s="26">
        <v>0.14599999999999999</v>
      </c>
      <c r="AO3" s="24" t="s">
        <v>151</v>
      </c>
      <c r="AQ3" s="24" t="s">
        <v>157</v>
      </c>
      <c r="AT3" t="s">
        <v>165</v>
      </c>
    </row>
    <row r="4" spans="1:46" ht="16.5" customHeight="1" thickBot="1" x14ac:dyDescent="0.3">
      <c r="B4" s="2"/>
      <c r="C4" s="2"/>
      <c r="D4" s="2"/>
      <c r="E4" s="2"/>
      <c r="F4" s="2"/>
      <c r="G4" s="2"/>
      <c r="H4" s="2"/>
      <c r="I4" s="2"/>
      <c r="J4" s="2"/>
      <c r="L4" s="1"/>
      <c r="Q4" s="27">
        <v>40330</v>
      </c>
      <c r="R4" s="26">
        <v>163.46</v>
      </c>
      <c r="S4" s="28">
        <f>R4</f>
        <v>163.46</v>
      </c>
      <c r="T4" s="28">
        <f>S4</f>
        <v>163.46</v>
      </c>
      <c r="U4" s="28"/>
      <c r="V4" s="28"/>
      <c r="X4" s="26" t="s">
        <v>49</v>
      </c>
      <c r="Y4" s="26">
        <v>4</v>
      </c>
      <c r="AA4" s="44" t="s">
        <v>117</v>
      </c>
      <c r="AH4" s="26" t="s">
        <v>31</v>
      </c>
      <c r="AI4">
        <v>0.02</v>
      </c>
      <c r="AK4" s="26" t="s">
        <v>72</v>
      </c>
      <c r="AL4" s="26">
        <v>10</v>
      </c>
      <c r="AM4" s="26">
        <v>0.19800000000000001</v>
      </c>
      <c r="AQ4" s="24" t="s">
        <v>158</v>
      </c>
      <c r="AT4" t="s">
        <v>167</v>
      </c>
    </row>
    <row r="5" spans="1:46" ht="16.5" customHeight="1" x14ac:dyDescent="0.25">
      <c r="B5" s="13"/>
      <c r="C5" s="13"/>
      <c r="D5" s="13"/>
      <c r="E5" s="13"/>
      <c r="F5" s="13"/>
      <c r="G5" s="13"/>
      <c r="H5" s="13"/>
      <c r="I5" s="13"/>
      <c r="J5" s="13"/>
      <c r="L5" s="1"/>
      <c r="Q5" s="27">
        <v>40695</v>
      </c>
      <c r="R5" s="26">
        <v>160.76</v>
      </c>
      <c r="S5" s="26">
        <v>160.76</v>
      </c>
      <c r="T5" s="26">
        <v>160.76</v>
      </c>
      <c r="U5" s="26">
        <v>160.76</v>
      </c>
      <c r="V5" s="26">
        <v>160.76</v>
      </c>
      <c r="X5" s="26" t="s">
        <v>50</v>
      </c>
      <c r="Y5" s="26">
        <v>2</v>
      </c>
      <c r="AA5" s="26" t="s">
        <v>110</v>
      </c>
      <c r="AH5" s="26" t="s">
        <v>33</v>
      </c>
      <c r="AI5">
        <v>0.02</v>
      </c>
      <c r="AK5" s="26" t="s">
        <v>73</v>
      </c>
      <c r="AL5" s="26">
        <v>5</v>
      </c>
      <c r="AM5" s="26">
        <v>0.36299999999999999</v>
      </c>
      <c r="AQ5" s="24" t="s">
        <v>159</v>
      </c>
    </row>
    <row r="6" spans="1:46" ht="16.5" customHeight="1" x14ac:dyDescent="0.3">
      <c r="A6" s="3"/>
      <c r="B6" s="11" t="s">
        <v>17</v>
      </c>
      <c r="C6" s="3"/>
      <c r="D6" s="3"/>
      <c r="E6" s="3"/>
      <c r="F6" s="3"/>
      <c r="G6" s="3"/>
      <c r="H6" s="3"/>
      <c r="I6" s="70" t="s">
        <v>16</v>
      </c>
      <c r="J6" s="70"/>
      <c r="K6" s="3"/>
      <c r="L6" s="1"/>
      <c r="Q6" s="27">
        <v>41061</v>
      </c>
      <c r="R6" s="26">
        <v>198.81</v>
      </c>
      <c r="S6" s="26">
        <v>165.07</v>
      </c>
      <c r="T6" s="26">
        <v>286.13</v>
      </c>
      <c r="U6" s="26">
        <v>165.07</v>
      </c>
      <c r="V6" s="26">
        <v>286.13</v>
      </c>
      <c r="X6" s="26" t="s">
        <v>51</v>
      </c>
      <c r="Y6" s="26">
        <v>1</v>
      </c>
      <c r="AA6" s="26" t="s">
        <v>119</v>
      </c>
    </row>
    <row r="7" spans="1:46" ht="16.5" customHeight="1" x14ac:dyDescent="0.25">
      <c r="A7" s="3"/>
      <c r="B7" s="3"/>
      <c r="C7" s="3"/>
      <c r="D7" s="3"/>
      <c r="E7" s="3"/>
      <c r="F7" s="3"/>
      <c r="G7" s="3"/>
      <c r="H7" s="3"/>
      <c r="I7" s="3"/>
      <c r="J7" s="3"/>
      <c r="K7" s="3"/>
      <c r="L7" s="1"/>
      <c r="Q7" s="27">
        <v>41426</v>
      </c>
      <c r="R7" s="28">
        <v>244.61</v>
      </c>
      <c r="S7" s="28">
        <v>212.89</v>
      </c>
      <c r="T7" s="28">
        <v>320.47000000000003</v>
      </c>
      <c r="U7" s="28">
        <v>256.7</v>
      </c>
      <c r="V7" s="28">
        <v>231.08</v>
      </c>
      <c r="X7" s="26" t="s">
        <v>52</v>
      </c>
      <c r="Y7" s="26">
        <v>4</v>
      </c>
    </row>
    <row r="8" spans="1:46" ht="16.5" customHeight="1" x14ac:dyDescent="0.3">
      <c r="A8" s="3"/>
      <c r="B8" s="10" t="s">
        <v>99</v>
      </c>
      <c r="D8" s="3"/>
      <c r="E8" s="3"/>
      <c r="F8" s="3"/>
      <c r="G8" s="3"/>
      <c r="H8" s="3"/>
      <c r="I8" s="3"/>
      <c r="J8" s="3"/>
      <c r="K8" s="3"/>
      <c r="L8" s="1"/>
      <c r="Q8" s="31">
        <v>41791</v>
      </c>
      <c r="R8" s="45">
        <v>257.83</v>
      </c>
      <c r="S8" s="45">
        <v>226.79</v>
      </c>
      <c r="T8" s="45">
        <v>338.78</v>
      </c>
      <c r="U8" s="45">
        <v>267</v>
      </c>
      <c r="V8" s="45">
        <v>247.91</v>
      </c>
      <c r="X8" s="26" t="s">
        <v>53</v>
      </c>
      <c r="Y8" s="26">
        <v>4</v>
      </c>
    </row>
    <row r="9" spans="1:46" ht="16.5" customHeight="1" x14ac:dyDescent="0.3">
      <c r="A9" s="3"/>
      <c r="B9" s="10"/>
      <c r="D9" s="3"/>
      <c r="E9" s="3"/>
      <c r="F9" s="3"/>
      <c r="G9" s="3"/>
      <c r="H9" s="3"/>
      <c r="I9" s="3"/>
      <c r="J9" s="3"/>
      <c r="K9" s="3"/>
      <c r="L9" s="1"/>
      <c r="Q9" s="31">
        <v>42156</v>
      </c>
      <c r="R9" s="45">
        <v>295.32</v>
      </c>
      <c r="S9" s="45">
        <v>251.82</v>
      </c>
      <c r="T9" s="45">
        <v>337.09</v>
      </c>
      <c r="U9" s="45">
        <v>276.97000000000003</v>
      </c>
      <c r="V9" s="45">
        <v>270.62</v>
      </c>
      <c r="X9" s="26" t="s">
        <v>54</v>
      </c>
      <c r="Y9" s="26">
        <v>2</v>
      </c>
    </row>
    <row r="10" spans="1:46" ht="16.5" customHeight="1" x14ac:dyDescent="0.3">
      <c r="A10" s="3"/>
      <c r="B10" s="10"/>
      <c r="D10" s="3"/>
      <c r="E10" s="3"/>
      <c r="F10" s="3"/>
      <c r="G10" s="3"/>
      <c r="H10" s="3"/>
      <c r="I10" s="3"/>
      <c r="J10" s="14"/>
      <c r="K10" s="3"/>
      <c r="L10" s="1"/>
      <c r="Q10" s="31">
        <v>42522</v>
      </c>
      <c r="R10" s="45">
        <v>311.16000000000003</v>
      </c>
      <c r="S10" s="45">
        <v>261.14</v>
      </c>
      <c r="T10" s="45">
        <v>342.01</v>
      </c>
      <c r="U10" s="45">
        <v>305.05</v>
      </c>
      <c r="V10" s="45">
        <v>242.72</v>
      </c>
      <c r="X10" s="26" t="s">
        <v>55</v>
      </c>
      <c r="Y10" s="26">
        <v>1</v>
      </c>
    </row>
    <row r="11" spans="1:46" ht="16.5" customHeight="1" x14ac:dyDescent="0.25">
      <c r="A11" s="3"/>
      <c r="C11" s="3"/>
      <c r="D11" s="3"/>
      <c r="E11" s="3"/>
      <c r="F11" s="3"/>
      <c r="G11" s="3"/>
      <c r="H11" s="3"/>
      <c r="I11" s="3"/>
      <c r="J11" s="14"/>
      <c r="K11" s="3"/>
      <c r="L11" s="1"/>
      <c r="Q11" s="31">
        <v>42887</v>
      </c>
      <c r="R11" s="45">
        <v>345.2</v>
      </c>
      <c r="S11" s="45">
        <v>295.31</v>
      </c>
      <c r="T11" s="45">
        <v>352.63</v>
      </c>
      <c r="U11" s="45">
        <v>334.43</v>
      </c>
      <c r="V11" s="45">
        <v>273.56</v>
      </c>
      <c r="X11" s="26" t="s">
        <v>56</v>
      </c>
      <c r="Y11" s="26">
        <v>1</v>
      </c>
    </row>
    <row r="12" spans="1:46" ht="16.5" customHeight="1" x14ac:dyDescent="0.3">
      <c r="A12" s="3"/>
      <c r="B12" s="9" t="s">
        <v>11</v>
      </c>
      <c r="C12" s="3"/>
      <c r="D12" s="3"/>
      <c r="E12" s="3"/>
      <c r="F12" s="3"/>
      <c r="G12" s="6" t="s">
        <v>13</v>
      </c>
      <c r="H12" s="71"/>
      <c r="I12" s="71"/>
      <c r="J12" s="71"/>
      <c r="K12" s="3"/>
      <c r="L12" s="1"/>
      <c r="Q12" s="31">
        <v>43252</v>
      </c>
      <c r="R12" s="45">
        <v>266.73</v>
      </c>
      <c r="S12" s="45">
        <v>227.73</v>
      </c>
      <c r="T12" s="45">
        <v>263.57</v>
      </c>
      <c r="U12" s="45">
        <v>247.58</v>
      </c>
      <c r="V12" s="45">
        <v>263.57</v>
      </c>
      <c r="X12" s="26" t="s">
        <v>57</v>
      </c>
      <c r="Y12" s="26">
        <v>1</v>
      </c>
    </row>
    <row r="13" spans="1:46" ht="16.5" customHeight="1" x14ac:dyDescent="0.3">
      <c r="A13" s="3"/>
      <c r="B13" s="9"/>
      <c r="C13" s="3"/>
      <c r="D13" s="3"/>
      <c r="E13" s="3"/>
      <c r="F13" s="3"/>
      <c r="G13" s="3"/>
      <c r="H13" s="5"/>
      <c r="I13" s="5"/>
      <c r="J13" s="15"/>
      <c r="K13" s="3"/>
      <c r="L13" s="1"/>
      <c r="Q13" s="31">
        <v>43617</v>
      </c>
      <c r="R13" s="45">
        <v>264.91000000000003</v>
      </c>
      <c r="S13" s="45">
        <v>214.75</v>
      </c>
      <c r="T13" s="45">
        <v>264.39999999999998</v>
      </c>
      <c r="U13" s="45">
        <v>224.36</v>
      </c>
      <c r="V13" s="45">
        <v>264.39999999999998</v>
      </c>
      <c r="X13" s="26" t="s">
        <v>58</v>
      </c>
      <c r="Y13" s="26">
        <v>3</v>
      </c>
    </row>
    <row r="14" spans="1:46" ht="16.5" customHeight="1" x14ac:dyDescent="0.25">
      <c r="A14" s="3"/>
      <c r="B14" s="3"/>
      <c r="D14" s="3"/>
      <c r="E14" s="3"/>
      <c r="F14" s="3"/>
      <c r="G14" s="3"/>
      <c r="H14" s="3"/>
      <c r="I14" s="3"/>
      <c r="J14" s="14"/>
      <c r="K14" s="3"/>
      <c r="L14" s="1"/>
      <c r="Q14" s="31">
        <v>43983</v>
      </c>
      <c r="R14">
        <v>264.44</v>
      </c>
      <c r="S14">
        <v>189.09</v>
      </c>
      <c r="T14" s="45">
        <v>264.88</v>
      </c>
      <c r="U14" s="45">
        <v>209.5205409426344</v>
      </c>
      <c r="V14" s="45">
        <v>264.87661014211903</v>
      </c>
      <c r="X14" s="26" t="s">
        <v>59</v>
      </c>
      <c r="Y14" s="26">
        <v>3</v>
      </c>
    </row>
    <row r="15" spans="1:46" ht="16.5" customHeight="1" x14ac:dyDescent="0.3">
      <c r="A15" s="3"/>
      <c r="B15" s="9" t="s">
        <v>10</v>
      </c>
      <c r="C15" s="3"/>
      <c r="D15" s="3"/>
      <c r="E15" s="3"/>
      <c r="F15" s="3"/>
      <c r="G15" s="6" t="s">
        <v>12</v>
      </c>
      <c r="H15" s="71"/>
      <c r="I15" s="71"/>
      <c r="J15" s="71"/>
      <c r="K15" s="3"/>
      <c r="L15" s="1"/>
      <c r="Q15" s="31">
        <v>44348</v>
      </c>
      <c r="R15" s="45">
        <v>295.29000000000002</v>
      </c>
      <c r="S15" s="45">
        <v>249.27</v>
      </c>
      <c r="T15" s="45">
        <v>298.17</v>
      </c>
      <c r="U15" s="45">
        <v>253.22</v>
      </c>
      <c r="X15" s="26" t="s">
        <v>60</v>
      </c>
      <c r="Y15" s="26">
        <v>3</v>
      </c>
    </row>
    <row r="16" spans="1:46" ht="16.5" customHeight="1" x14ac:dyDescent="0.3">
      <c r="A16" s="3"/>
      <c r="B16" s="9"/>
      <c r="C16" s="3"/>
      <c r="D16" s="3"/>
      <c r="E16" s="3"/>
      <c r="F16" s="3"/>
      <c r="G16" s="6"/>
      <c r="H16" s="49"/>
      <c r="I16" s="49"/>
      <c r="J16" s="49"/>
      <c r="K16" s="3"/>
      <c r="L16" s="1"/>
      <c r="Q16" s="31">
        <v>44713</v>
      </c>
      <c r="R16" s="45">
        <v>246.18</v>
      </c>
      <c r="S16" s="45">
        <v>230.6</v>
      </c>
      <c r="T16" s="45">
        <v>216.12</v>
      </c>
      <c r="U16" s="45">
        <v>207.02</v>
      </c>
      <c r="X16" s="26" t="s">
        <v>61</v>
      </c>
      <c r="Y16" s="26">
        <v>3</v>
      </c>
    </row>
    <row r="17" spans="1:25" ht="16.5" customHeight="1" x14ac:dyDescent="0.25">
      <c r="A17" s="3"/>
      <c r="K17" s="3"/>
      <c r="L17" s="1"/>
      <c r="Q17" s="31">
        <v>45078</v>
      </c>
      <c r="R17" s="45">
        <v>276.67</v>
      </c>
      <c r="S17" s="45">
        <v>232.39</v>
      </c>
      <c r="T17" s="45">
        <v>243.59</v>
      </c>
      <c r="U17" s="45">
        <v>249.51</v>
      </c>
      <c r="X17" s="26" t="s">
        <v>62</v>
      </c>
      <c r="Y17" s="26">
        <v>3</v>
      </c>
    </row>
    <row r="18" spans="1:25" ht="16.5" customHeight="1" x14ac:dyDescent="0.3">
      <c r="A18" s="3"/>
      <c r="B18" s="9" t="s">
        <v>10</v>
      </c>
      <c r="C18" s="3"/>
      <c r="D18" s="3"/>
      <c r="E18" s="3"/>
      <c r="F18" s="3"/>
      <c r="G18" s="6" t="s">
        <v>138</v>
      </c>
      <c r="H18" s="71"/>
      <c r="I18" s="71"/>
      <c r="J18" s="71"/>
      <c r="K18" s="3"/>
      <c r="L18" s="1"/>
      <c r="Q18" s="31">
        <v>45444</v>
      </c>
      <c r="R18" s="45">
        <v>296.7</v>
      </c>
      <c r="S18" s="45">
        <v>247.97</v>
      </c>
      <c r="T18" s="45">
        <v>258.74</v>
      </c>
      <c r="U18">
        <v>265.37</v>
      </c>
      <c r="X18" s="26" t="s">
        <v>63</v>
      </c>
      <c r="Y18" s="26">
        <v>3</v>
      </c>
    </row>
    <row r="19" spans="1:25" ht="16.5" customHeight="1" x14ac:dyDescent="0.25">
      <c r="A19" s="3"/>
      <c r="C19" s="3"/>
      <c r="D19" s="3"/>
      <c r="E19" s="3"/>
      <c r="F19" s="3"/>
      <c r="G19" s="3"/>
      <c r="H19" s="3"/>
      <c r="I19" s="3"/>
      <c r="J19" s="14"/>
      <c r="K19" s="3"/>
      <c r="L19" s="1"/>
      <c r="X19" s="30" t="s">
        <v>74</v>
      </c>
      <c r="Y19" s="26">
        <v>3</v>
      </c>
    </row>
    <row r="20" spans="1:25" ht="16.5" customHeight="1" x14ac:dyDescent="0.25">
      <c r="A20" s="3"/>
      <c r="K20" s="3"/>
      <c r="L20" s="1"/>
      <c r="X20" s="30" t="s">
        <v>111</v>
      </c>
      <c r="Y20" s="26">
        <v>3</v>
      </c>
    </row>
    <row r="21" spans="1:25" ht="16.5" customHeight="1" x14ac:dyDescent="0.3">
      <c r="A21" s="3"/>
      <c r="B21" s="9" t="s">
        <v>10</v>
      </c>
      <c r="C21" s="3"/>
      <c r="D21" s="3"/>
      <c r="E21" s="3"/>
      <c r="F21" s="3"/>
      <c r="G21" s="6" t="s">
        <v>139</v>
      </c>
      <c r="H21" s="71"/>
      <c r="I21" s="71"/>
      <c r="J21" s="71"/>
      <c r="K21" s="3"/>
      <c r="L21" s="1"/>
      <c r="X21" s="30" t="s">
        <v>118</v>
      </c>
      <c r="Y21" s="26">
        <v>3</v>
      </c>
    </row>
    <row r="22" spans="1:25" ht="16.5" customHeight="1" x14ac:dyDescent="0.3">
      <c r="A22" s="3"/>
      <c r="B22" s="9"/>
      <c r="C22" s="3"/>
      <c r="D22" s="3"/>
      <c r="E22" s="3"/>
      <c r="F22" s="3"/>
      <c r="G22" s="6"/>
      <c r="H22" s="49"/>
      <c r="I22" s="49"/>
      <c r="J22" s="49"/>
      <c r="K22" s="3"/>
      <c r="L22" s="1"/>
      <c r="X22" s="26"/>
      <c r="Y22" s="26"/>
    </row>
    <row r="23" spans="1:25" ht="16.5" customHeight="1" x14ac:dyDescent="0.25">
      <c r="A23" s="3"/>
      <c r="K23" s="3"/>
      <c r="L23" s="1"/>
    </row>
    <row r="24" spans="1:25" ht="16.5" customHeight="1" x14ac:dyDescent="0.3">
      <c r="A24" s="3"/>
      <c r="B24" s="9" t="s">
        <v>6</v>
      </c>
      <c r="C24" s="3"/>
      <c r="D24" s="3"/>
      <c r="E24" s="3"/>
      <c r="F24" s="3"/>
      <c r="G24" s="3"/>
      <c r="H24" s="73"/>
      <c r="I24" s="73"/>
      <c r="J24" s="73"/>
      <c r="K24" s="3"/>
      <c r="L24" s="1"/>
    </row>
    <row r="25" spans="1:25" ht="16.5" customHeight="1" x14ac:dyDescent="0.25">
      <c r="A25" s="3"/>
      <c r="B25" s="3"/>
      <c r="C25" s="3"/>
      <c r="D25" s="3"/>
      <c r="E25" s="3"/>
      <c r="F25" s="3"/>
      <c r="G25" s="3"/>
      <c r="H25" s="3"/>
      <c r="I25" s="3"/>
      <c r="J25" s="14"/>
      <c r="K25" s="3"/>
      <c r="L25" s="1"/>
    </row>
    <row r="26" spans="1:25" ht="16.5" customHeight="1" x14ac:dyDescent="0.3">
      <c r="A26" s="3"/>
      <c r="B26" s="9" t="s">
        <v>140</v>
      </c>
      <c r="C26" s="3"/>
      <c r="D26" s="3"/>
      <c r="E26" s="3"/>
      <c r="F26" s="3"/>
      <c r="G26" s="3"/>
      <c r="H26" s="73"/>
      <c r="I26" s="73"/>
      <c r="J26" s="73"/>
      <c r="K26" s="3"/>
      <c r="L26" s="1"/>
    </row>
    <row r="27" spans="1:25" ht="16.5" customHeight="1" x14ac:dyDescent="0.25">
      <c r="A27" s="3"/>
      <c r="C27" s="3"/>
      <c r="D27" s="3"/>
      <c r="E27" s="3"/>
      <c r="F27" s="3"/>
      <c r="G27" s="3"/>
      <c r="H27" s="8"/>
      <c r="I27" s="8"/>
      <c r="J27" s="17"/>
      <c r="K27" s="3"/>
      <c r="L27" s="1"/>
    </row>
    <row r="28" spans="1:25" ht="16.5" customHeight="1" x14ac:dyDescent="0.3">
      <c r="A28" s="3"/>
      <c r="B28" s="9" t="s">
        <v>30</v>
      </c>
      <c r="C28" s="3"/>
      <c r="D28" s="3"/>
      <c r="E28" s="3"/>
      <c r="F28" s="3"/>
      <c r="G28" s="3"/>
      <c r="H28" s="9" t="s">
        <v>76</v>
      </c>
      <c r="I28" s="9" t="s">
        <v>75</v>
      </c>
      <c r="J28" s="17"/>
      <c r="K28" s="3"/>
      <c r="L28" s="1"/>
      <c r="N28" s="39">
        <v>15</v>
      </c>
      <c r="O28" t="str">
        <f ca="1">OFFSET($X$1, N28, 0)</f>
        <v>Dayton</v>
      </c>
      <c r="P28">
        <f ca="1">OFFSET($X$1, N28, 1)</f>
        <v>3</v>
      </c>
      <c r="Q28" s="31">
        <f ca="1">IF(LEN(H12) = 0, TODAY(), H12 )</f>
        <v>45469</v>
      </c>
      <c r="R28">
        <f ca="1">VLOOKUP( Q28, $Q$3:$V$18, 1 + P28 )</f>
        <v>258.74</v>
      </c>
    </row>
    <row r="29" spans="1:25" ht="16.5" customHeight="1" x14ac:dyDescent="0.25">
      <c r="A29" s="3"/>
      <c r="B29" s="22"/>
      <c r="C29" s="22"/>
      <c r="D29" s="22"/>
      <c r="E29" s="22"/>
      <c r="F29" s="22"/>
      <c r="G29" s="22"/>
      <c r="H29" s="35" t="str">
        <f ca="1">"   " &amp; O29</f>
        <v xml:space="preserve">   Black Start Capable</v>
      </c>
      <c r="I29" s="8"/>
      <c r="J29" s="17"/>
      <c r="K29" s="3"/>
      <c r="L29" s="1"/>
      <c r="N29" s="39">
        <f>IF(N30 = 1, 2, 1)</f>
        <v>1</v>
      </c>
      <c r="O29" t="str">
        <f ca="1">OFFSET($N$1, N29, 0)</f>
        <v>Black Start Capable</v>
      </c>
    </row>
    <row r="30" spans="1:25" ht="16.5" customHeight="1" x14ac:dyDescent="0.25">
      <c r="A30" s="3"/>
      <c r="E30" s="3"/>
      <c r="F30" s="3"/>
      <c r="G30" s="3"/>
      <c r="H30" s="8"/>
      <c r="I30" s="8"/>
      <c r="J30" s="17"/>
      <c r="K30" s="3"/>
      <c r="L30" s="1"/>
      <c r="N30" s="39">
        <v>3</v>
      </c>
      <c r="O30" t="str">
        <f ca="1">OFFSET($AH$1, N30, 0)</f>
        <v>Combustion Turbine</v>
      </c>
      <c r="R30">
        <f ca="1">IF(AND(N32=2, N30&lt;&gt;1),0.02,(OFFSET($AH$1, N30, 1)))</f>
        <v>0.02</v>
      </c>
    </row>
    <row r="31" spans="1:25" ht="16.5" customHeight="1" x14ac:dyDescent="0.3">
      <c r="A31" s="3"/>
      <c r="B31" s="9" t="s">
        <v>148</v>
      </c>
      <c r="E31" s="3"/>
      <c r="F31" s="3"/>
      <c r="G31" s="3"/>
      <c r="H31" s="9" t="s">
        <v>154</v>
      </c>
      <c r="I31" s="8"/>
      <c r="J31" s="17"/>
      <c r="K31" s="3"/>
      <c r="L31" s="1"/>
    </row>
    <row r="32" spans="1:25" ht="16.5" customHeight="1" x14ac:dyDescent="0.25">
      <c r="A32" s="3"/>
      <c r="E32" s="3"/>
      <c r="F32" s="3"/>
      <c r="G32" s="3"/>
      <c r="H32" s="8"/>
      <c r="I32" s="8"/>
      <c r="J32" s="17"/>
      <c r="K32" s="3"/>
      <c r="L32" s="1"/>
      <c r="N32" s="39">
        <v>1</v>
      </c>
      <c r="O32" t="str">
        <f ca="1">OFFSET($AO$1, N32, 0)</f>
        <v>Non-Fuel Assured</v>
      </c>
    </row>
    <row r="33" spans="1:19" ht="16.5" customHeight="1" x14ac:dyDescent="0.3">
      <c r="A33" s="3"/>
      <c r="B33" s="9"/>
      <c r="C33" s="3"/>
      <c r="D33" s="3"/>
      <c r="E33" s="3"/>
      <c r="F33" s="3"/>
      <c r="G33" s="3"/>
      <c r="H33" s="8"/>
      <c r="I33" s="8"/>
      <c r="J33" s="17"/>
      <c r="K33" s="3"/>
      <c r="L33" s="1"/>
    </row>
    <row r="34" spans="1:19" ht="16.5" customHeight="1" x14ac:dyDescent="0.3">
      <c r="A34" s="3"/>
      <c r="B34" s="10" t="s">
        <v>103</v>
      </c>
      <c r="C34" s="3"/>
      <c r="D34" s="3"/>
      <c r="E34" s="3"/>
      <c r="F34" s="3"/>
      <c r="G34" s="3"/>
      <c r="H34" s="8"/>
      <c r="I34" s="8"/>
      <c r="J34" s="17"/>
      <c r="K34" s="3"/>
      <c r="L34" s="1"/>
    </row>
    <row r="35" spans="1:19" ht="16.5" customHeight="1" x14ac:dyDescent="0.3">
      <c r="A35" s="3"/>
      <c r="B35" s="9"/>
      <c r="C35" s="3"/>
      <c r="D35" s="3"/>
      <c r="E35" s="3"/>
      <c r="F35" s="3"/>
      <c r="G35" s="3"/>
      <c r="H35" s="8"/>
      <c r="I35" s="8"/>
      <c r="J35" s="17"/>
      <c r="K35" s="3"/>
      <c r="L35" s="1"/>
    </row>
    <row r="36" spans="1:19" ht="16.5" customHeight="1" x14ac:dyDescent="0.3">
      <c r="A36" s="3"/>
      <c r="B36" s="9" t="s">
        <v>104</v>
      </c>
      <c r="C36" s="3"/>
      <c r="D36" s="3"/>
      <c r="E36" s="3"/>
      <c r="F36" s="3"/>
      <c r="G36" s="3"/>
      <c r="H36" s="81"/>
      <c r="I36" s="81"/>
      <c r="J36" s="16" t="s">
        <v>2</v>
      </c>
      <c r="K36" s="3"/>
      <c r="L36" s="1"/>
      <c r="N36" s="39">
        <f>IF(LEN(H36)=0,0,IF(O30="Hydroelectric", MIN(100,H36), MIN(50,H36)))</f>
        <v>0</v>
      </c>
      <c r="O36" s="24" t="s">
        <v>2</v>
      </c>
    </row>
    <row r="37" spans="1:19" ht="16.5" customHeight="1" x14ac:dyDescent="0.25">
      <c r="A37" s="3"/>
      <c r="B37" s="33" t="s">
        <v>105</v>
      </c>
      <c r="C37" s="3"/>
      <c r="D37" s="3"/>
      <c r="E37" s="3"/>
      <c r="F37" s="3"/>
      <c r="G37" s="3"/>
      <c r="H37" s="41"/>
      <c r="I37" s="41"/>
      <c r="J37" s="17"/>
      <c r="K37" s="3"/>
      <c r="L37" s="1"/>
      <c r="O37" s="24"/>
    </row>
    <row r="38" spans="1:19" ht="16.5" customHeight="1" x14ac:dyDescent="0.3">
      <c r="A38" s="3"/>
      <c r="B38" s="6"/>
      <c r="C38" s="3"/>
      <c r="D38" s="3"/>
      <c r="E38" s="3"/>
      <c r="F38" s="3"/>
      <c r="G38" s="3"/>
      <c r="H38" s="8"/>
      <c r="I38" s="8"/>
      <c r="J38" s="17"/>
      <c r="K38" s="3"/>
      <c r="L38" s="1"/>
    </row>
    <row r="39" spans="1:19" ht="16.5" customHeight="1" x14ac:dyDescent="0.25">
      <c r="A39" s="3"/>
      <c r="B39" s="33" t="s">
        <v>78</v>
      </c>
      <c r="C39" s="33"/>
      <c r="D39" s="33">
        <f ca="1">P28</f>
        <v>3</v>
      </c>
      <c r="E39" s="33"/>
      <c r="F39" s="33" t="str">
        <f ca="1">"COST OF NET ENTRY ($/MW-DAY) FOR " &amp; TEXT(Q28, "M/D/YYYY") &amp; ":     " &amp; TEXT(R28, "$#,##0.00")</f>
        <v>COST OF NET ENTRY ($/MW-DAY) FOR 6/26/2024:     $258.74</v>
      </c>
      <c r="G39" s="33"/>
      <c r="H39" s="33"/>
      <c r="I39" s="33"/>
      <c r="J39" s="33"/>
      <c r="K39" s="3"/>
      <c r="L39" s="1"/>
    </row>
    <row r="40" spans="1:19" ht="16.5" customHeight="1" x14ac:dyDescent="0.25">
      <c r="A40" s="3"/>
      <c r="B40" s="33"/>
      <c r="C40" s="33"/>
      <c r="D40" s="33"/>
      <c r="E40" s="33"/>
      <c r="F40" s="33"/>
      <c r="G40" s="33"/>
      <c r="H40" s="33"/>
      <c r="I40" s="33"/>
      <c r="J40" s="33"/>
      <c r="K40" s="3"/>
      <c r="L40" s="1"/>
    </row>
    <row r="41" spans="1:19" ht="16.5" customHeight="1" x14ac:dyDescent="0.25">
      <c r="A41" s="3"/>
      <c r="B41" s="33" t="str">
        <f ca="1">"BASE FORMULA RATE = (" &amp; TEXT(R28, "$#,##0.00") &amp; " $/MW-DAY) x (" &amp; S41 &amp; " DAYS/YEAR) x (" &amp; N36 &amp; " MW) x (" &amp; TEXT(R30, "0.00") &amp; ") = "</f>
        <v xml:space="preserve">BASE FORMULA RATE = ($258.74 $/MW-DAY) x (365 DAYS/YEAR) x (0 MW) x (0.02) = </v>
      </c>
      <c r="C41" s="33"/>
      <c r="D41" s="33"/>
      <c r="E41" s="33"/>
      <c r="F41" s="33"/>
      <c r="G41" s="33"/>
      <c r="H41" s="34"/>
      <c r="I41" s="36">
        <f ca="1">N41</f>
        <v>0</v>
      </c>
      <c r="J41" s="17" t="s">
        <v>5</v>
      </c>
      <c r="K41" s="3"/>
      <c r="L41" s="1"/>
      <c r="N41" s="39">
        <f ca="1">R28 * N36 * R30 * 365</f>
        <v>0</v>
      </c>
      <c r="P41" s="55">
        <f>EDATE(H12, 12)</f>
        <v>366</v>
      </c>
      <c r="Q41" s="56">
        <f>YEAR(P41)</f>
        <v>1900</v>
      </c>
      <c r="R41" t="b">
        <f>DAY(EOMONTH(DATE(Q41,2,1),0))=29</f>
        <v>0</v>
      </c>
      <c r="S41">
        <f>IF(R41=TRUE,366,365)</f>
        <v>365</v>
      </c>
    </row>
    <row r="42" spans="1:19" ht="16.5" customHeight="1" x14ac:dyDescent="0.3">
      <c r="A42" s="3"/>
      <c r="B42" s="57" t="str">
        <f>IF(S41=366,"* - Calculation adjusted for leap year","")</f>
        <v/>
      </c>
      <c r="C42" s="3"/>
      <c r="D42" s="3"/>
      <c r="E42" s="3"/>
      <c r="F42" s="3"/>
      <c r="G42" s="3"/>
      <c r="H42" s="8"/>
      <c r="I42" s="8"/>
      <c r="J42" s="17"/>
      <c r="K42" s="3"/>
      <c r="L42" s="1"/>
    </row>
    <row r="43" spans="1:19" ht="16.5" customHeight="1" x14ac:dyDescent="0.25">
      <c r="A43" s="3"/>
      <c r="B43" s="8"/>
      <c r="C43" s="8"/>
      <c r="D43" s="8"/>
      <c r="E43" s="8"/>
      <c r="F43" s="8"/>
      <c r="G43" s="8"/>
      <c r="H43" s="8"/>
      <c r="I43" s="8"/>
      <c r="J43" s="8"/>
      <c r="K43" s="8"/>
      <c r="L43" s="1"/>
    </row>
    <row r="44" spans="1:19" ht="16.5" customHeight="1" x14ac:dyDescent="0.3">
      <c r="A44" s="3"/>
      <c r="B44" s="10" t="s">
        <v>172</v>
      </c>
      <c r="C44" s="3"/>
      <c r="D44" s="3"/>
      <c r="E44" s="3"/>
      <c r="F44" s="3"/>
      <c r="G44" s="3"/>
      <c r="H44" s="3"/>
      <c r="I44" s="3"/>
      <c r="J44" s="3"/>
      <c r="K44" s="14"/>
      <c r="L44" s="1"/>
    </row>
    <row r="45" spans="1:19" ht="16.5" customHeight="1" x14ac:dyDescent="0.25">
      <c r="A45" s="3"/>
      <c r="C45" s="3"/>
      <c r="D45" s="3"/>
      <c r="E45" s="3"/>
      <c r="F45" s="3"/>
      <c r="G45" s="3"/>
      <c r="H45" s="3"/>
      <c r="I45" s="3"/>
      <c r="J45" s="3"/>
      <c r="K45" s="14"/>
      <c r="L45" s="1"/>
    </row>
    <row r="46" spans="1:19" ht="16.5" customHeight="1" x14ac:dyDescent="0.3">
      <c r="A46" s="3"/>
      <c r="B46" s="9" t="s">
        <v>173</v>
      </c>
      <c r="C46" s="3"/>
      <c r="D46" s="3"/>
      <c r="E46" s="3"/>
      <c r="F46" s="3"/>
      <c r="G46" s="3"/>
      <c r="H46" s="8"/>
      <c r="I46" s="8"/>
      <c r="J46" s="8"/>
      <c r="K46" s="17"/>
      <c r="L46" s="1"/>
    </row>
    <row r="47" spans="1:19" ht="16.5" customHeight="1" x14ac:dyDescent="0.25">
      <c r="A47" s="3"/>
      <c r="C47" s="3"/>
      <c r="D47" s="3"/>
      <c r="E47" s="3"/>
      <c r="F47" s="3"/>
      <c r="G47" s="3"/>
      <c r="H47" s="3"/>
      <c r="I47" s="3"/>
      <c r="J47" s="3"/>
      <c r="K47" s="14"/>
      <c r="L47" s="1"/>
    </row>
    <row r="48" spans="1:19" ht="16.5" customHeight="1" x14ac:dyDescent="0.25">
      <c r="A48" s="3"/>
      <c r="B48" s="11"/>
      <c r="C48" s="11" t="s">
        <v>23</v>
      </c>
      <c r="D48" s="11"/>
      <c r="E48" s="3"/>
      <c r="F48" s="3"/>
      <c r="G48" s="78"/>
      <c r="H48" s="78"/>
      <c r="I48" s="78"/>
      <c r="J48" s="16" t="s">
        <v>5</v>
      </c>
      <c r="K48" s="40"/>
      <c r="M48" s="39"/>
      <c r="N48">
        <f>G48</f>
        <v>0</v>
      </c>
    </row>
    <row r="49" spans="1:14" ht="16.5" customHeight="1" x14ac:dyDescent="0.25">
      <c r="A49" s="3"/>
      <c r="C49" s="3"/>
      <c r="D49" s="3"/>
      <c r="E49" s="3"/>
      <c r="F49" s="3"/>
      <c r="G49" s="3"/>
      <c r="H49" s="3"/>
      <c r="I49" s="3"/>
      <c r="J49" s="14"/>
      <c r="K49" s="40"/>
      <c r="M49" s="39"/>
      <c r="N49"/>
    </row>
    <row r="50" spans="1:14" ht="16.5" customHeight="1" x14ac:dyDescent="0.25">
      <c r="A50" s="3"/>
      <c r="B50" s="11"/>
      <c r="C50" s="11" t="s">
        <v>24</v>
      </c>
      <c r="D50" s="11"/>
      <c r="E50" s="3"/>
      <c r="F50" s="3"/>
      <c r="G50" s="81"/>
      <c r="H50" s="81"/>
      <c r="I50" s="81"/>
      <c r="J50" s="16" t="s">
        <v>5</v>
      </c>
      <c r="K50" s="40"/>
      <c r="M50" s="39"/>
      <c r="N50">
        <f>G50</f>
        <v>0</v>
      </c>
    </row>
    <row r="51" spans="1:14" ht="16.5" customHeight="1" x14ac:dyDescent="0.25">
      <c r="A51" s="3"/>
      <c r="C51" s="3"/>
      <c r="D51" s="3"/>
      <c r="E51" s="3"/>
      <c r="F51" s="3"/>
      <c r="G51" s="3"/>
      <c r="H51" s="3"/>
      <c r="I51" s="3"/>
      <c r="J51" s="14"/>
      <c r="K51" s="40"/>
      <c r="M51" s="39"/>
      <c r="N51"/>
    </row>
    <row r="52" spans="1:14" ht="16.5" customHeight="1" x14ac:dyDescent="0.25">
      <c r="A52" s="3"/>
      <c r="B52" s="11"/>
      <c r="C52" s="11" t="s">
        <v>25</v>
      </c>
      <c r="D52" s="11"/>
      <c r="E52" s="3"/>
      <c r="F52" s="3"/>
      <c r="G52" s="81"/>
      <c r="H52" s="81"/>
      <c r="I52" s="81"/>
      <c r="J52" s="16" t="s">
        <v>5</v>
      </c>
      <c r="K52" s="40"/>
      <c r="M52" s="39"/>
      <c r="N52">
        <f>G52</f>
        <v>0</v>
      </c>
    </row>
    <row r="53" spans="1:14" ht="16.5" customHeight="1" x14ac:dyDescent="0.25">
      <c r="A53" s="3"/>
      <c r="B53" s="11"/>
      <c r="C53" s="11"/>
      <c r="D53" s="11"/>
      <c r="E53" s="3"/>
      <c r="F53" s="3"/>
      <c r="G53" s="8"/>
      <c r="H53" s="8"/>
      <c r="I53" s="8"/>
      <c r="J53" s="17"/>
      <c r="K53" s="40"/>
      <c r="M53" s="39"/>
      <c r="N53"/>
    </row>
    <row r="54" spans="1:14" ht="16.5" customHeight="1" x14ac:dyDescent="0.25">
      <c r="A54" s="3"/>
      <c r="B54" s="11"/>
      <c r="C54" s="3" t="s">
        <v>28</v>
      </c>
      <c r="D54" s="11"/>
      <c r="E54" s="3"/>
      <c r="F54" s="3"/>
      <c r="G54" s="77">
        <f>N54</f>
        <v>0</v>
      </c>
      <c r="H54" s="77"/>
      <c r="I54" s="77"/>
      <c r="J54" s="16" t="s">
        <v>5</v>
      </c>
      <c r="K54" s="40"/>
      <c r="M54" s="39"/>
      <c r="N54">
        <f>SUM(N48,N50,N52)</f>
        <v>0</v>
      </c>
    </row>
    <row r="55" spans="1:14" ht="16.5" customHeight="1" x14ac:dyDescent="0.25">
      <c r="A55" s="3"/>
      <c r="B55" s="11"/>
      <c r="C55" s="3"/>
      <c r="D55" s="3"/>
      <c r="E55" s="3"/>
      <c r="F55" s="3"/>
      <c r="G55" s="3"/>
      <c r="H55" s="22"/>
      <c r="I55" s="22"/>
      <c r="J55" s="22"/>
      <c r="K55" s="17"/>
      <c r="L55" s="1"/>
    </row>
    <row r="56" spans="1:14" ht="16.5" customHeight="1" x14ac:dyDescent="0.3">
      <c r="A56" s="3"/>
      <c r="B56" s="9"/>
      <c r="C56" s="9" t="s">
        <v>171</v>
      </c>
      <c r="D56" s="3"/>
      <c r="E56" s="3"/>
      <c r="F56" s="3"/>
      <c r="G56" s="3"/>
      <c r="H56" s="79"/>
      <c r="I56" s="79"/>
      <c r="J56" s="79"/>
      <c r="K56" s="40"/>
      <c r="M56" s="39"/>
      <c r="N56">
        <f>H56</f>
        <v>0</v>
      </c>
    </row>
    <row r="57" spans="1:14" ht="16.5" customHeight="1" x14ac:dyDescent="0.3">
      <c r="A57" s="3"/>
      <c r="B57" s="9"/>
      <c r="C57" s="63" t="s">
        <v>170</v>
      </c>
      <c r="D57" s="3"/>
      <c r="E57" s="3"/>
      <c r="F57" s="3"/>
      <c r="G57" s="3"/>
      <c r="H57" s="60"/>
      <c r="I57" s="60"/>
      <c r="J57" s="60"/>
      <c r="K57" s="40"/>
      <c r="M57" s="39"/>
      <c r="N57"/>
    </row>
    <row r="58" spans="1:14" ht="16.5" customHeight="1" x14ac:dyDescent="0.3">
      <c r="A58" s="3"/>
      <c r="B58" s="9"/>
      <c r="C58" s="3"/>
      <c r="D58" s="3"/>
      <c r="E58" s="3"/>
      <c r="F58" s="3"/>
      <c r="G58" s="3"/>
      <c r="H58" s="60"/>
      <c r="I58" s="60"/>
      <c r="J58" s="60"/>
      <c r="K58" s="40"/>
      <c r="M58" s="39"/>
      <c r="N58"/>
    </row>
    <row r="59" spans="1:14" ht="16.5" customHeight="1" x14ac:dyDescent="0.3">
      <c r="A59" s="3"/>
      <c r="B59" s="9" t="s">
        <v>162</v>
      </c>
      <c r="C59" s="3"/>
      <c r="D59" s="3"/>
      <c r="E59" s="3"/>
      <c r="F59" s="3"/>
      <c r="G59" s="3"/>
      <c r="H59" s="8"/>
      <c r="I59" s="8"/>
      <c r="J59" s="17"/>
      <c r="K59" s="17"/>
      <c r="M59" s="39"/>
      <c r="N59"/>
    </row>
    <row r="60" spans="1:14" ht="16.5" customHeight="1" x14ac:dyDescent="0.25">
      <c r="A60" s="3"/>
      <c r="C60" s="3"/>
      <c r="D60" s="3"/>
      <c r="E60" s="3"/>
      <c r="F60" s="3"/>
      <c r="G60" s="3"/>
      <c r="H60" s="3"/>
      <c r="I60" s="3"/>
      <c r="J60" s="14"/>
      <c r="K60" s="17"/>
      <c r="M60" s="39"/>
      <c r="N60"/>
    </row>
    <row r="61" spans="1:14" ht="16.5" customHeight="1" x14ac:dyDescent="0.25">
      <c r="A61" s="3"/>
      <c r="B61" s="11"/>
      <c r="C61" s="3"/>
      <c r="D61" s="11" t="s">
        <v>23</v>
      </c>
      <c r="E61" s="11"/>
      <c r="F61" s="3"/>
      <c r="G61" s="3"/>
      <c r="H61" s="78"/>
      <c r="I61" s="78"/>
      <c r="J61" s="16" t="s">
        <v>5</v>
      </c>
      <c r="K61" s="17"/>
      <c r="M61" s="39"/>
      <c r="N61" s="65">
        <f>H61</f>
        <v>0</v>
      </c>
    </row>
    <row r="62" spans="1:14" ht="16.5" customHeight="1" x14ac:dyDescent="0.25">
      <c r="A62" s="3"/>
      <c r="C62" s="3"/>
      <c r="D62" s="3"/>
      <c r="E62" s="3"/>
      <c r="F62" s="3"/>
      <c r="G62" s="3"/>
      <c r="H62" s="61"/>
      <c r="I62" s="61"/>
      <c r="J62" s="14"/>
      <c r="K62" s="17"/>
      <c r="M62" s="39"/>
      <c r="N62" s="64"/>
    </row>
    <row r="63" spans="1:14" ht="16.5" customHeight="1" x14ac:dyDescent="0.25">
      <c r="A63" s="3"/>
      <c r="B63" s="11"/>
      <c r="C63" s="3"/>
      <c r="D63" s="11" t="s">
        <v>24</v>
      </c>
      <c r="E63" s="11"/>
      <c r="F63" s="3"/>
      <c r="G63" s="3"/>
      <c r="H63" s="78"/>
      <c r="I63" s="78"/>
      <c r="J63" s="16" t="s">
        <v>5</v>
      </c>
      <c r="K63" s="17"/>
      <c r="M63" s="39"/>
      <c r="N63" s="64">
        <f t="shared" ref="N63:N65" si="0">H63</f>
        <v>0</v>
      </c>
    </row>
    <row r="64" spans="1:14" ht="16.5" customHeight="1" x14ac:dyDescent="0.25">
      <c r="A64" s="3"/>
      <c r="C64" s="3"/>
      <c r="D64" s="3"/>
      <c r="E64" s="3"/>
      <c r="F64" s="3"/>
      <c r="G64" s="3"/>
      <c r="H64" s="61"/>
      <c r="I64" s="61"/>
      <c r="J64" s="14"/>
      <c r="K64" s="17"/>
      <c r="M64" s="39"/>
      <c r="N64" s="64"/>
    </row>
    <row r="65" spans="1:14" ht="16.5" customHeight="1" x14ac:dyDescent="0.25">
      <c r="A65" s="3"/>
      <c r="B65" s="11"/>
      <c r="C65" s="3"/>
      <c r="D65" s="11" t="s">
        <v>25</v>
      </c>
      <c r="E65" s="11"/>
      <c r="F65" s="3"/>
      <c r="G65" s="3"/>
      <c r="H65" s="78"/>
      <c r="I65" s="78"/>
      <c r="J65" s="16" t="s">
        <v>5</v>
      </c>
      <c r="K65" s="17"/>
      <c r="M65" s="39"/>
      <c r="N65" s="64">
        <f t="shared" si="0"/>
        <v>0</v>
      </c>
    </row>
    <row r="66" spans="1:14" ht="16.5" customHeight="1" x14ac:dyDescent="0.25">
      <c r="A66" s="3"/>
      <c r="B66" s="11"/>
      <c r="C66" s="3"/>
      <c r="D66" s="11"/>
      <c r="E66" s="11"/>
      <c r="F66" s="3"/>
      <c r="G66" s="3"/>
      <c r="H66" s="62"/>
      <c r="I66" s="62"/>
      <c r="J66" s="17"/>
      <c r="K66" s="17"/>
      <c r="M66" s="39"/>
      <c r="N66"/>
    </row>
    <row r="67" spans="1:14" ht="16.5" customHeight="1" x14ac:dyDescent="0.25">
      <c r="A67" s="3"/>
      <c r="B67" s="11"/>
      <c r="C67" s="3"/>
      <c r="D67" s="3" t="s">
        <v>28</v>
      </c>
      <c r="E67" s="11"/>
      <c r="F67" s="3"/>
      <c r="G67" s="3"/>
      <c r="H67" s="77">
        <f>N67</f>
        <v>0</v>
      </c>
      <c r="I67" s="77"/>
      <c r="J67" s="16" t="s">
        <v>5</v>
      </c>
      <c r="K67" s="17"/>
      <c r="M67" s="39"/>
      <c r="N67" s="64">
        <f>IF(N32=2,SUM(N61,N63,N65),0)</f>
        <v>0</v>
      </c>
    </row>
    <row r="68" spans="1:14" ht="16.5" customHeight="1" x14ac:dyDescent="0.25">
      <c r="A68" s="3"/>
      <c r="B68" s="11"/>
      <c r="C68" s="3"/>
      <c r="D68" s="3"/>
      <c r="E68" s="11"/>
      <c r="F68" s="3"/>
      <c r="G68" s="3"/>
      <c r="H68" s="43"/>
      <c r="I68" s="43"/>
      <c r="J68" s="17"/>
      <c r="K68" s="17"/>
      <c r="M68" s="39"/>
    </row>
    <row r="69" spans="1:14" ht="16.5" customHeight="1" x14ac:dyDescent="0.3">
      <c r="A69" s="3"/>
      <c r="B69" s="11"/>
      <c r="C69" s="9" t="s">
        <v>169</v>
      </c>
      <c r="D69" s="3"/>
      <c r="E69" s="11"/>
      <c r="F69" s="3"/>
      <c r="G69" s="3"/>
      <c r="H69" s="79"/>
      <c r="I69" s="79"/>
      <c r="J69" s="79"/>
      <c r="K69" s="17"/>
      <c r="M69" s="39"/>
      <c r="N69">
        <f>H69</f>
        <v>0</v>
      </c>
    </row>
    <row r="70" spans="1:14" ht="16.5" customHeight="1" x14ac:dyDescent="0.3">
      <c r="A70" s="3"/>
      <c r="B70" s="9"/>
      <c r="C70" s="63" t="s">
        <v>170</v>
      </c>
      <c r="D70" s="3"/>
      <c r="E70" s="3"/>
      <c r="F70" s="3"/>
      <c r="G70" s="3"/>
      <c r="H70" s="60"/>
      <c r="I70" s="60"/>
      <c r="J70" s="60"/>
      <c r="K70" s="40"/>
      <c r="M70" s="39"/>
      <c r="N70"/>
    </row>
    <row r="71" spans="1:14" ht="16.5" customHeight="1" x14ac:dyDescent="0.3">
      <c r="A71" s="3"/>
      <c r="B71" s="9"/>
      <c r="C71" s="3"/>
      <c r="D71" s="3"/>
      <c r="E71" s="3"/>
      <c r="F71" s="3"/>
      <c r="G71" s="3"/>
      <c r="H71" s="60"/>
      <c r="I71" s="60"/>
      <c r="J71" s="60"/>
      <c r="K71" s="40"/>
      <c r="M71" s="39"/>
      <c r="N71"/>
    </row>
    <row r="72" spans="1:14" ht="16.5" customHeight="1" x14ac:dyDescent="0.3">
      <c r="A72" s="3"/>
      <c r="B72" s="9" t="s">
        <v>101</v>
      </c>
      <c r="C72" s="3"/>
      <c r="D72" s="3"/>
      <c r="E72" s="3"/>
      <c r="F72" s="3"/>
      <c r="G72" s="3"/>
      <c r="H72" s="68"/>
      <c r="I72" s="68"/>
      <c r="J72" s="16" t="s">
        <v>27</v>
      </c>
      <c r="K72" s="40"/>
      <c r="M72" s="39"/>
      <c r="N72"/>
    </row>
    <row r="73" spans="1:14" ht="16.5" customHeight="1" x14ac:dyDescent="0.3">
      <c r="A73" s="3"/>
      <c r="B73" s="9"/>
      <c r="C73" s="3"/>
      <c r="D73" s="3"/>
      <c r="E73" s="3"/>
      <c r="F73" s="3"/>
      <c r="G73" s="3"/>
      <c r="H73" s="8"/>
      <c r="I73" s="8"/>
      <c r="J73" s="17"/>
      <c r="K73" s="40"/>
      <c r="M73" s="39"/>
      <c r="N73"/>
    </row>
    <row r="74" spans="1:14" ht="16.5" customHeight="1" x14ac:dyDescent="0.3">
      <c r="A74" s="3"/>
      <c r="B74" s="9" t="s">
        <v>147</v>
      </c>
      <c r="C74" s="3"/>
      <c r="D74" s="3"/>
      <c r="E74" s="3"/>
      <c r="F74" s="3"/>
      <c r="G74" s="3"/>
      <c r="H74" s="71"/>
      <c r="I74" s="71"/>
      <c r="J74" s="17"/>
      <c r="K74" s="40"/>
      <c r="M74" s="39"/>
      <c r="N74"/>
    </row>
    <row r="75" spans="1:14" ht="16.5" customHeight="1" x14ac:dyDescent="0.3">
      <c r="A75" s="3"/>
      <c r="B75" s="9"/>
      <c r="C75" s="3"/>
      <c r="D75" s="3"/>
      <c r="E75" s="3"/>
      <c r="F75" s="3"/>
      <c r="G75" s="3"/>
      <c r="H75" s="8"/>
      <c r="I75" s="8"/>
      <c r="J75" s="17"/>
      <c r="K75" s="40"/>
      <c r="M75" s="39"/>
      <c r="N75"/>
    </row>
    <row r="76" spans="1:14" ht="16.5" customHeight="1" x14ac:dyDescent="0.3">
      <c r="A76" s="3"/>
      <c r="B76" s="9" t="s">
        <v>102</v>
      </c>
      <c r="C76" s="3"/>
      <c r="D76" s="3"/>
      <c r="E76" s="3"/>
      <c r="F76" s="3"/>
      <c r="G76" s="3"/>
      <c r="H76" s="68"/>
      <c r="I76" s="68"/>
      <c r="J76" s="16" t="s">
        <v>27</v>
      </c>
      <c r="K76" s="40"/>
      <c r="M76" s="39"/>
      <c r="N76"/>
    </row>
    <row r="77" spans="1:14" ht="16.5" customHeight="1" x14ac:dyDescent="0.3">
      <c r="A77" s="3"/>
      <c r="B77" s="9"/>
      <c r="C77" s="3"/>
      <c r="D77" s="3"/>
      <c r="E77" s="3"/>
      <c r="F77" s="3"/>
      <c r="G77" s="3"/>
      <c r="H77" s="8"/>
      <c r="I77" s="8"/>
      <c r="J77" s="17"/>
      <c r="K77" s="40"/>
      <c r="M77" s="39"/>
      <c r="N77"/>
    </row>
    <row r="78" spans="1:14" ht="16.5" customHeight="1" x14ac:dyDescent="0.25">
      <c r="A78" s="3"/>
      <c r="B78" s="3" t="str">
        <f>"NERC-CIP RECOVERY = ( " &amp; TEXT(N54, "$#,##0.00") &amp; "  ) x ( " &amp; N56 &amp;"  )  = "</f>
        <v xml:space="preserve">NERC-CIP RECOVERY = ( $0.00  ) x ( 0  )  = </v>
      </c>
      <c r="C78" s="3"/>
      <c r="D78" s="3"/>
      <c r="E78" s="3"/>
      <c r="F78" s="3"/>
      <c r="G78" s="3"/>
      <c r="H78" s="8"/>
      <c r="I78" s="42">
        <f>N78</f>
        <v>0</v>
      </c>
      <c r="J78" s="17" t="s">
        <v>5</v>
      </c>
      <c r="K78" s="40"/>
      <c r="M78" s="39"/>
      <c r="N78">
        <f>N56*N54</f>
        <v>0</v>
      </c>
    </row>
    <row r="79" spans="1:14" ht="16.5" customHeight="1" x14ac:dyDescent="0.25">
      <c r="A79" s="3"/>
      <c r="B79" s="8"/>
      <c r="C79" s="8"/>
      <c r="D79" s="8"/>
      <c r="E79" s="8"/>
      <c r="F79" s="8"/>
      <c r="G79" s="8"/>
      <c r="H79" s="8"/>
      <c r="I79" s="8"/>
      <c r="J79" s="8"/>
      <c r="K79" s="40"/>
      <c r="M79" s="39"/>
      <c r="N79"/>
    </row>
    <row r="80" spans="1:14" ht="16.5" customHeight="1" x14ac:dyDescent="0.25">
      <c r="A80" s="3"/>
      <c r="B80" s="3" t="str">
        <f>"FA CAPITAL COST RECOVERY = ( " &amp; TEXT(N67, "$#,##0.00") &amp; "  ) x ( " &amp; N69 &amp;"  )  = "</f>
        <v xml:space="preserve">FA CAPITAL COST RECOVERY = ( $0.00  ) x ( 0  )  = </v>
      </c>
      <c r="C80" s="3"/>
      <c r="D80" s="3"/>
      <c r="E80" s="3"/>
      <c r="F80" s="3"/>
      <c r="G80" s="3"/>
      <c r="H80" s="8"/>
      <c r="I80" s="42">
        <f>N80</f>
        <v>0</v>
      </c>
      <c r="J80" s="17" t="s">
        <v>5</v>
      </c>
      <c r="K80" s="40"/>
      <c r="M80" s="39"/>
      <c r="N80">
        <f>IF(N32=1,0,(N67*N69))</f>
        <v>0</v>
      </c>
    </row>
    <row r="81" spans="1:12" ht="16.5" customHeight="1" x14ac:dyDescent="0.3">
      <c r="A81" s="3"/>
      <c r="B81" s="6"/>
      <c r="C81" s="3"/>
      <c r="D81" s="3"/>
      <c r="E81" s="3"/>
      <c r="F81" s="3"/>
      <c r="G81" s="3"/>
      <c r="H81" s="8"/>
      <c r="I81" s="8"/>
      <c r="J81" s="17"/>
      <c r="K81" s="3"/>
      <c r="L81" s="1"/>
    </row>
    <row r="82" spans="1:12" ht="16.5" customHeight="1" x14ac:dyDescent="0.3">
      <c r="A82" s="3"/>
      <c r="B82" s="10" t="s">
        <v>96</v>
      </c>
      <c r="C82" s="3"/>
      <c r="D82" s="3"/>
      <c r="E82" s="3"/>
      <c r="F82" s="3"/>
      <c r="G82" s="3"/>
      <c r="H82" s="8"/>
      <c r="I82" s="8"/>
      <c r="J82" s="17"/>
      <c r="K82" s="3"/>
      <c r="L82" s="1"/>
    </row>
    <row r="83" spans="1:12" ht="16.5" customHeight="1" x14ac:dyDescent="0.3">
      <c r="A83" s="3"/>
      <c r="B83" s="6"/>
      <c r="C83" s="3"/>
      <c r="D83" s="3"/>
      <c r="E83" s="3"/>
      <c r="F83" s="3"/>
      <c r="G83" s="3"/>
      <c r="H83" s="8"/>
      <c r="I83" s="8"/>
      <c r="J83" s="17"/>
      <c r="K83" s="3"/>
      <c r="L83" s="1"/>
    </row>
    <row r="84" spans="1:12" ht="16.5" customHeight="1" x14ac:dyDescent="0.3">
      <c r="A84" s="3"/>
      <c r="B84" s="9" t="s">
        <v>1</v>
      </c>
      <c r="C84" s="3"/>
      <c r="D84" s="3"/>
      <c r="E84" s="3"/>
      <c r="F84" s="3"/>
      <c r="G84" s="3"/>
      <c r="H84" s="67"/>
      <c r="I84" s="67"/>
      <c r="J84" s="16" t="s">
        <v>5</v>
      </c>
      <c r="K84" s="3"/>
      <c r="L84" s="1"/>
    </row>
    <row r="85" spans="1:12" ht="16.5" customHeight="1" x14ac:dyDescent="0.3">
      <c r="A85" s="3"/>
      <c r="B85" s="6" t="s">
        <v>29</v>
      </c>
      <c r="C85" s="3"/>
      <c r="D85" s="3"/>
      <c r="E85" s="3"/>
      <c r="F85" s="3"/>
      <c r="G85" s="3"/>
      <c r="H85" s="8"/>
      <c r="I85" s="8"/>
      <c r="J85" s="17"/>
      <c r="K85" s="3"/>
      <c r="L85" s="1"/>
    </row>
    <row r="86" spans="1:12" ht="15" x14ac:dyDescent="0.25">
      <c r="A86" s="3"/>
      <c r="B86" s="3"/>
      <c r="C86" s="3"/>
      <c r="D86" s="3"/>
      <c r="E86" s="3"/>
      <c r="F86" s="3"/>
      <c r="G86" s="3"/>
      <c r="H86" s="8"/>
      <c r="I86" s="8"/>
      <c r="J86" s="17"/>
      <c r="K86" s="3"/>
    </row>
    <row r="87" spans="1:12" ht="15.6" x14ac:dyDescent="0.3">
      <c r="A87" s="3"/>
      <c r="B87" s="9" t="s">
        <v>81</v>
      </c>
      <c r="C87" s="3"/>
      <c r="D87" s="3"/>
      <c r="E87" s="3"/>
      <c r="F87" s="3"/>
      <c r="G87" s="3"/>
      <c r="H87" s="73">
        <v>0.01</v>
      </c>
      <c r="I87" s="73"/>
      <c r="J87" s="17"/>
      <c r="K87" s="3"/>
    </row>
    <row r="88" spans="1:12" ht="15" x14ac:dyDescent="0.25">
      <c r="A88" s="3"/>
      <c r="B88" s="33"/>
      <c r="C88" s="33"/>
      <c r="D88" s="33"/>
      <c r="E88" s="33"/>
      <c r="F88" s="33"/>
      <c r="G88" s="33"/>
      <c r="H88" s="34"/>
      <c r="I88" s="34"/>
      <c r="J88" s="17"/>
      <c r="K88" s="3"/>
    </row>
    <row r="89" spans="1:12" ht="16.5" customHeight="1" x14ac:dyDescent="0.25">
      <c r="A89" s="3"/>
      <c r="B89" s="33" t="s">
        <v>82</v>
      </c>
      <c r="C89" s="33"/>
      <c r="D89" s="33"/>
      <c r="E89" s="33"/>
      <c r="F89" s="33"/>
      <c r="G89" s="33"/>
      <c r="H89" s="34"/>
      <c r="I89" s="36">
        <f>IF(N30 = 1, 0, H84 * H87 )</f>
        <v>0</v>
      </c>
      <c r="J89" s="17" t="s">
        <v>5</v>
      </c>
      <c r="K89" s="3"/>
      <c r="L89" s="1"/>
    </row>
    <row r="90" spans="1:12" ht="16.5" customHeight="1" x14ac:dyDescent="0.25">
      <c r="A90" s="3"/>
      <c r="C90" s="3"/>
      <c r="D90" s="3"/>
      <c r="E90" s="3"/>
      <c r="F90" s="3"/>
      <c r="G90" s="3"/>
      <c r="H90" s="8"/>
      <c r="J90" s="17"/>
      <c r="K90" s="3"/>
      <c r="L90" s="1"/>
    </row>
    <row r="91" spans="1:12" ht="16.5" customHeight="1" x14ac:dyDescent="0.25">
      <c r="A91" s="3"/>
      <c r="C91" s="3"/>
      <c r="D91" s="3"/>
      <c r="E91" s="3"/>
      <c r="F91" s="3"/>
      <c r="G91" s="3"/>
      <c r="H91" s="8"/>
      <c r="J91" s="17"/>
      <c r="K91" s="3"/>
      <c r="L91" s="1"/>
    </row>
    <row r="92" spans="1:12" ht="16.5" customHeight="1" x14ac:dyDescent="0.3">
      <c r="A92" s="3"/>
      <c r="B92" s="10" t="s">
        <v>97</v>
      </c>
      <c r="C92" s="3"/>
      <c r="D92" s="3"/>
      <c r="E92" s="3"/>
      <c r="F92" s="3"/>
      <c r="G92" s="3"/>
      <c r="H92" s="8"/>
      <c r="I92" s="8"/>
      <c r="J92" s="17"/>
      <c r="K92" s="3"/>
      <c r="L92" s="1"/>
    </row>
    <row r="93" spans="1:12" ht="16.5" customHeight="1" x14ac:dyDescent="0.25">
      <c r="A93" s="3"/>
      <c r="C93" s="3"/>
      <c r="D93" s="3"/>
      <c r="E93" s="3"/>
      <c r="F93" s="3"/>
      <c r="G93" s="3"/>
      <c r="H93" s="8"/>
      <c r="I93" s="8"/>
      <c r="J93" s="17"/>
      <c r="K93" s="3"/>
      <c r="L93" s="1"/>
    </row>
    <row r="94" spans="1:12" ht="16.5" customHeight="1" x14ac:dyDescent="0.25">
      <c r="A94" s="3"/>
      <c r="B94" s="33" t="s">
        <v>83</v>
      </c>
      <c r="C94" s="3"/>
      <c r="D94" s="3"/>
      <c r="E94" s="3"/>
      <c r="F94" s="3"/>
      <c r="G94" s="3"/>
      <c r="H94" s="8"/>
      <c r="I94" s="36">
        <v>3750</v>
      </c>
      <c r="J94" s="17" t="s">
        <v>5</v>
      </c>
      <c r="K94" s="3"/>
      <c r="L94" s="1"/>
    </row>
    <row r="95" spans="1:12" ht="15" x14ac:dyDescent="0.25">
      <c r="A95" s="3"/>
      <c r="C95" s="3"/>
      <c r="D95" s="3"/>
      <c r="E95" s="3"/>
      <c r="F95" s="3"/>
      <c r="G95" s="3"/>
      <c r="H95" s="8"/>
      <c r="I95" s="8"/>
      <c r="J95" s="17"/>
      <c r="K95" s="3"/>
      <c r="L95" s="1"/>
    </row>
    <row r="96" spans="1:12" ht="16.5" customHeight="1" x14ac:dyDescent="0.3">
      <c r="A96" s="3"/>
      <c r="B96" s="9" t="s">
        <v>84</v>
      </c>
      <c r="C96" s="3"/>
      <c r="D96" s="3"/>
      <c r="E96" s="3"/>
      <c r="F96" s="3"/>
      <c r="G96" s="3"/>
      <c r="H96" s="73">
        <v>1</v>
      </c>
      <c r="I96" s="73"/>
      <c r="J96" s="17"/>
      <c r="K96" s="3"/>
      <c r="L96" s="1"/>
    </row>
    <row r="97" spans="1:39" ht="16.5" customHeight="1" x14ac:dyDescent="0.25">
      <c r="A97" s="3"/>
      <c r="C97" s="3"/>
      <c r="D97" s="3"/>
      <c r="E97" s="3"/>
      <c r="F97" s="3"/>
      <c r="G97" s="3"/>
      <c r="H97" s="8"/>
      <c r="I97" s="8"/>
      <c r="J97" s="17"/>
      <c r="K97" s="3"/>
      <c r="L97" s="1"/>
    </row>
    <row r="98" spans="1:39" s="39" customFormat="1" ht="16.5" customHeight="1" x14ac:dyDescent="0.25">
      <c r="A98" s="3"/>
      <c r="B98" s="33" t="s">
        <v>85</v>
      </c>
      <c r="C98" s="3"/>
      <c r="D98" s="3"/>
      <c r="E98" s="3"/>
      <c r="F98" s="3"/>
      <c r="G98" s="3"/>
      <c r="H98" s="8"/>
      <c r="I98" s="36">
        <f>I94 / H96</f>
        <v>3750</v>
      </c>
      <c r="J98" s="17" t="s">
        <v>5</v>
      </c>
      <c r="K98" s="3"/>
      <c r="L98" s="1"/>
      <c r="M98" s="3"/>
      <c r="O98"/>
      <c r="P98"/>
      <c r="Q98"/>
      <c r="R98"/>
      <c r="S98"/>
      <c r="T98"/>
      <c r="U98"/>
      <c r="V98"/>
      <c r="W98"/>
      <c r="X98"/>
      <c r="Y98"/>
      <c r="Z98"/>
      <c r="AA98"/>
      <c r="AB98"/>
      <c r="AC98"/>
      <c r="AD98"/>
      <c r="AE98"/>
      <c r="AF98"/>
      <c r="AG98"/>
      <c r="AH98"/>
      <c r="AI98"/>
      <c r="AJ98"/>
      <c r="AK98"/>
      <c r="AL98"/>
      <c r="AM98"/>
    </row>
    <row r="99" spans="1:39" s="39" customFormat="1" ht="16.5" customHeight="1" x14ac:dyDescent="0.25">
      <c r="A99" s="3"/>
      <c r="B99"/>
      <c r="C99" s="3"/>
      <c r="D99" s="3"/>
      <c r="E99" s="3"/>
      <c r="F99" s="3"/>
      <c r="G99" s="3"/>
      <c r="H99" s="8"/>
      <c r="I99" s="8"/>
      <c r="J99" s="17"/>
      <c r="K99" s="3"/>
      <c r="L99" s="1"/>
      <c r="M99" s="3"/>
      <c r="O99"/>
      <c r="P99"/>
      <c r="Q99"/>
      <c r="R99"/>
      <c r="S99"/>
      <c r="T99"/>
      <c r="U99"/>
      <c r="V99"/>
      <c r="W99"/>
      <c r="X99"/>
      <c r="Y99"/>
      <c r="Z99"/>
      <c r="AA99"/>
      <c r="AB99"/>
      <c r="AC99"/>
      <c r="AD99"/>
      <c r="AE99"/>
      <c r="AF99"/>
      <c r="AG99"/>
      <c r="AH99"/>
      <c r="AI99"/>
      <c r="AJ99"/>
      <c r="AK99"/>
      <c r="AL99"/>
      <c r="AM99"/>
    </row>
    <row r="100" spans="1:39" s="39" customFormat="1" ht="16.5" customHeight="1" x14ac:dyDescent="0.25">
      <c r="A100" s="3"/>
      <c r="B100"/>
      <c r="C100" s="3"/>
      <c r="D100" s="3"/>
      <c r="E100" s="3"/>
      <c r="F100" s="3"/>
      <c r="G100" s="3"/>
      <c r="H100" s="8"/>
      <c r="I100" s="8"/>
      <c r="J100" s="17"/>
      <c r="K100" s="3"/>
      <c r="L100" s="1"/>
      <c r="M100" s="3"/>
      <c r="O100"/>
      <c r="P100"/>
      <c r="Q100"/>
      <c r="R100"/>
      <c r="S100"/>
      <c r="T100"/>
      <c r="U100"/>
      <c r="V100"/>
      <c r="W100"/>
      <c r="X100"/>
      <c r="Y100"/>
      <c r="Z100"/>
      <c r="AA100"/>
      <c r="AB100"/>
      <c r="AC100"/>
      <c r="AD100"/>
      <c r="AE100"/>
      <c r="AF100"/>
      <c r="AG100"/>
      <c r="AH100"/>
      <c r="AI100"/>
      <c r="AJ100"/>
      <c r="AK100"/>
      <c r="AL100"/>
      <c r="AM100"/>
    </row>
    <row r="101" spans="1:39" s="39" customFormat="1" ht="16.5" customHeight="1" x14ac:dyDescent="0.3">
      <c r="A101" s="3"/>
      <c r="B101" s="10" t="s">
        <v>98</v>
      </c>
      <c r="C101" s="3"/>
      <c r="D101" s="3"/>
      <c r="E101" s="3"/>
      <c r="F101" s="3"/>
      <c r="G101" s="3"/>
      <c r="H101" s="8"/>
      <c r="I101" s="8"/>
      <c r="J101" s="17"/>
      <c r="K101" s="3"/>
      <c r="L101" s="1"/>
      <c r="M101" s="3"/>
      <c r="O101"/>
      <c r="P101"/>
      <c r="Q101"/>
      <c r="R101"/>
      <c r="S101"/>
      <c r="T101"/>
      <c r="U101"/>
      <c r="V101"/>
      <c r="W101"/>
      <c r="X101"/>
      <c r="Y101"/>
      <c r="Z101"/>
      <c r="AA101"/>
      <c r="AB101"/>
      <c r="AC101"/>
      <c r="AD101"/>
      <c r="AE101"/>
      <c r="AF101"/>
      <c r="AG101"/>
      <c r="AH101"/>
      <c r="AI101"/>
      <c r="AJ101"/>
      <c r="AK101"/>
      <c r="AL101"/>
      <c r="AM101"/>
    </row>
    <row r="102" spans="1:39" s="39" customFormat="1" ht="16.5" customHeight="1" x14ac:dyDescent="0.25">
      <c r="A102" s="3"/>
      <c r="B102"/>
      <c r="C102" s="3"/>
      <c r="D102" s="3"/>
      <c r="E102" s="3"/>
      <c r="F102" s="3"/>
      <c r="G102" s="3"/>
      <c r="H102" s="8"/>
      <c r="I102" s="8"/>
      <c r="J102" s="17"/>
      <c r="K102" s="3"/>
      <c r="L102" s="1"/>
      <c r="M102"/>
      <c r="O102"/>
      <c r="P102"/>
      <c r="Q102"/>
      <c r="R102"/>
      <c r="S102"/>
      <c r="T102"/>
      <c r="U102"/>
      <c r="V102"/>
      <c r="W102"/>
      <c r="X102"/>
      <c r="Y102"/>
      <c r="Z102"/>
      <c r="AA102"/>
      <c r="AB102"/>
      <c r="AC102"/>
      <c r="AD102"/>
      <c r="AE102"/>
      <c r="AF102"/>
      <c r="AG102"/>
      <c r="AH102"/>
      <c r="AI102"/>
      <c r="AJ102"/>
      <c r="AK102"/>
      <c r="AL102"/>
      <c r="AM102"/>
    </row>
    <row r="103" spans="1:39" s="39" customFormat="1" ht="16.5" customHeight="1" x14ac:dyDescent="0.3">
      <c r="A103" s="3"/>
      <c r="B103" s="9" t="s">
        <v>146</v>
      </c>
      <c r="C103" s="3"/>
      <c r="D103" s="3"/>
      <c r="E103" s="3"/>
      <c r="F103" s="3"/>
      <c r="G103" s="3"/>
      <c r="H103" s="76"/>
      <c r="I103" s="76"/>
      <c r="J103" s="16" t="s">
        <v>35</v>
      </c>
      <c r="K103" s="3"/>
      <c r="L103" s="1"/>
      <c r="M103"/>
      <c r="O103"/>
      <c r="P103"/>
      <c r="Q103"/>
      <c r="R103"/>
      <c r="S103"/>
      <c r="T103"/>
      <c r="U103"/>
      <c r="V103"/>
      <c r="W103"/>
      <c r="X103"/>
      <c r="Y103"/>
      <c r="Z103"/>
      <c r="AA103"/>
      <c r="AB103"/>
      <c r="AC103"/>
      <c r="AD103"/>
      <c r="AE103"/>
      <c r="AF103"/>
      <c r="AG103"/>
      <c r="AH103"/>
      <c r="AI103"/>
      <c r="AJ103"/>
      <c r="AK103"/>
      <c r="AL103"/>
      <c r="AM103"/>
    </row>
    <row r="104" spans="1:39" s="39" customFormat="1" ht="16.5" customHeight="1" x14ac:dyDescent="0.25">
      <c r="A104" s="3"/>
      <c r="B104"/>
      <c r="C104" s="3"/>
      <c r="D104" s="3"/>
      <c r="E104" s="3"/>
      <c r="F104" s="3"/>
      <c r="G104" s="3"/>
      <c r="H104" s="8"/>
      <c r="I104" s="8"/>
      <c r="J104" s="17"/>
      <c r="K104" s="3"/>
      <c r="L104" s="1"/>
      <c r="M104"/>
      <c r="O104"/>
      <c r="P104"/>
      <c r="Q104"/>
      <c r="R104"/>
      <c r="S104"/>
      <c r="T104"/>
      <c r="U104"/>
      <c r="V104"/>
      <c r="W104"/>
      <c r="X104"/>
      <c r="Y104"/>
      <c r="Z104"/>
      <c r="AA104"/>
      <c r="AB104"/>
      <c r="AC104"/>
      <c r="AD104"/>
      <c r="AE104"/>
      <c r="AF104"/>
      <c r="AG104"/>
      <c r="AH104"/>
      <c r="AI104"/>
      <c r="AJ104"/>
      <c r="AK104"/>
      <c r="AL104"/>
      <c r="AM104"/>
    </row>
    <row r="105" spans="1:39" ht="16.5" customHeight="1" x14ac:dyDescent="0.4">
      <c r="A105" s="3"/>
      <c r="B105" s="9" t="s">
        <v>141</v>
      </c>
      <c r="C105" s="3"/>
      <c r="D105" s="3"/>
      <c r="E105" s="3"/>
      <c r="F105" s="3"/>
      <c r="G105" s="3"/>
      <c r="H105" s="75">
        <f>M105</f>
        <v>0</v>
      </c>
      <c r="I105" s="75"/>
      <c r="J105" s="16" t="s">
        <v>35</v>
      </c>
      <c r="K105" s="3"/>
      <c r="L105" s="1"/>
      <c r="M105">
        <f>IFERROR(ROUND(H108*((H111*H114)/(H103-H108)), 0),0)</f>
        <v>0</v>
      </c>
    </row>
    <row r="106" spans="1:39" ht="16.5" customHeight="1" x14ac:dyDescent="0.3">
      <c r="A106" s="3"/>
      <c r="B106" s="6" t="s">
        <v>142</v>
      </c>
      <c r="C106" s="3"/>
      <c r="D106" s="3"/>
      <c r="E106" s="3"/>
      <c r="F106" s="3"/>
      <c r="G106" s="3"/>
      <c r="H106" s="8"/>
      <c r="I106" s="8"/>
      <c r="J106" s="17"/>
      <c r="K106" s="3"/>
      <c r="L106" s="1"/>
    </row>
    <row r="107" spans="1:39" ht="16.5" customHeight="1" x14ac:dyDescent="0.3">
      <c r="A107" s="3"/>
      <c r="B107" s="6"/>
      <c r="C107" s="3"/>
      <c r="D107" s="3"/>
      <c r="E107" s="3"/>
      <c r="F107" s="3"/>
      <c r="G107" s="3"/>
      <c r="H107" s="8"/>
      <c r="I107" s="8"/>
      <c r="J107" s="17"/>
      <c r="K107" s="3"/>
      <c r="L107" s="1"/>
    </row>
    <row r="108" spans="1:39" ht="16.5" customHeight="1" x14ac:dyDescent="0.35">
      <c r="A108" s="3"/>
      <c r="B108" s="9" t="s">
        <v>144</v>
      </c>
      <c r="C108" s="3"/>
      <c r="D108" s="3"/>
      <c r="E108" s="3"/>
      <c r="F108" s="3"/>
      <c r="G108" s="3"/>
      <c r="H108" s="76"/>
      <c r="I108" s="76"/>
      <c r="J108" s="16" t="s">
        <v>35</v>
      </c>
      <c r="K108" s="3"/>
      <c r="L108" s="1"/>
    </row>
    <row r="109" spans="1:39" ht="16.5" customHeight="1" x14ac:dyDescent="0.3">
      <c r="A109" s="3"/>
      <c r="B109" s="6" t="s">
        <v>143</v>
      </c>
      <c r="C109" s="3"/>
      <c r="D109" s="3"/>
      <c r="E109" s="3"/>
      <c r="F109" s="3"/>
      <c r="G109" s="3"/>
      <c r="K109" s="3"/>
      <c r="L109" s="1"/>
    </row>
    <row r="110" spans="1:39" s="39" customFormat="1" ht="16.5" customHeight="1" x14ac:dyDescent="0.25">
      <c r="A110" s="3"/>
      <c r="B110" s="3"/>
      <c r="C110" s="3"/>
      <c r="D110" s="3"/>
      <c r="E110" s="3"/>
      <c r="F110" s="3"/>
      <c r="G110" s="3"/>
      <c r="H110" s="8"/>
      <c r="I110" s="8"/>
      <c r="J110" s="17"/>
      <c r="K110" s="3"/>
      <c r="L110" s="1"/>
      <c r="M110"/>
      <c r="O110"/>
      <c r="P110"/>
      <c r="Q110"/>
      <c r="R110"/>
      <c r="S110"/>
      <c r="T110"/>
      <c r="U110"/>
      <c r="V110"/>
      <c r="W110"/>
      <c r="X110"/>
      <c r="Y110"/>
      <c r="Z110"/>
      <c r="AA110"/>
      <c r="AB110"/>
      <c r="AC110"/>
      <c r="AD110"/>
      <c r="AE110"/>
      <c r="AF110"/>
      <c r="AG110"/>
      <c r="AH110"/>
      <c r="AI110"/>
      <c r="AJ110"/>
      <c r="AK110"/>
      <c r="AL110"/>
      <c r="AM110"/>
    </row>
    <row r="111" spans="1:39" s="39" customFormat="1" ht="15.6" x14ac:dyDescent="0.3">
      <c r="A111" s="3"/>
      <c r="B111" s="9" t="s">
        <v>88</v>
      </c>
      <c r="C111" s="3"/>
      <c r="D111" s="3"/>
      <c r="E111" s="3"/>
      <c r="F111" s="3"/>
      <c r="G111" s="3"/>
      <c r="H111" s="76"/>
      <c r="I111" s="76"/>
      <c r="J111" s="16" t="s">
        <v>3</v>
      </c>
      <c r="K111" s="3"/>
      <c r="L111" s="1"/>
      <c r="M111"/>
      <c r="O111"/>
      <c r="P111"/>
      <c r="Q111"/>
      <c r="R111"/>
      <c r="S111"/>
      <c r="T111"/>
      <c r="U111"/>
      <c r="V111"/>
      <c r="W111"/>
      <c r="X111"/>
      <c r="Y111"/>
      <c r="Z111"/>
      <c r="AA111"/>
      <c r="AB111"/>
      <c r="AC111"/>
      <c r="AD111"/>
      <c r="AE111"/>
      <c r="AF111"/>
      <c r="AG111"/>
      <c r="AH111"/>
      <c r="AI111"/>
      <c r="AJ111"/>
      <c r="AK111"/>
      <c r="AL111"/>
      <c r="AM111"/>
    </row>
    <row r="112" spans="1:39" ht="15.6" x14ac:dyDescent="0.3">
      <c r="A112" s="3"/>
      <c r="B112" s="6" t="s">
        <v>7</v>
      </c>
      <c r="C112" s="3"/>
      <c r="D112" s="3"/>
      <c r="E112" s="3"/>
      <c r="F112" s="3"/>
      <c r="G112" s="3"/>
      <c r="H112" s="8"/>
      <c r="I112" s="8"/>
      <c r="J112" s="17"/>
      <c r="K112" s="3"/>
    </row>
    <row r="113" spans="1:11" ht="15" x14ac:dyDescent="0.25">
      <c r="A113" s="3"/>
      <c r="B113" s="3"/>
      <c r="C113" s="3"/>
      <c r="D113" s="3"/>
      <c r="E113" s="3"/>
      <c r="F113" s="3"/>
      <c r="G113" s="3"/>
      <c r="H113" s="8"/>
      <c r="I113" s="8"/>
      <c r="J113" s="17"/>
      <c r="K113" s="3"/>
    </row>
    <row r="114" spans="1:11" ht="15.6" x14ac:dyDescent="0.3">
      <c r="A114" s="3"/>
      <c r="B114" s="9" t="s">
        <v>91</v>
      </c>
      <c r="C114" s="3"/>
      <c r="D114" s="3"/>
      <c r="E114" s="3"/>
      <c r="F114" s="3"/>
      <c r="G114" s="3"/>
      <c r="H114" s="73">
        <v>16</v>
      </c>
      <c r="I114" s="73"/>
      <c r="J114" s="16" t="s">
        <v>92</v>
      </c>
      <c r="K114" s="3"/>
    </row>
    <row r="115" spans="1:11" ht="15.6" x14ac:dyDescent="0.3">
      <c r="A115" s="3"/>
      <c r="B115" s="6" t="s">
        <v>93</v>
      </c>
      <c r="C115" s="3"/>
      <c r="D115" s="3"/>
      <c r="E115" s="3"/>
      <c r="F115" s="3"/>
      <c r="G115" s="3"/>
      <c r="H115" s="8"/>
      <c r="I115" s="8"/>
      <c r="J115" s="17"/>
      <c r="K115" s="3"/>
    </row>
    <row r="116" spans="1:11" ht="15" x14ac:dyDescent="0.25">
      <c r="A116" s="3"/>
      <c r="B116" s="3"/>
      <c r="C116" s="3"/>
      <c r="D116" s="3"/>
      <c r="E116" s="3"/>
      <c r="F116" s="3"/>
      <c r="G116" s="3"/>
      <c r="H116" s="8"/>
      <c r="I116" s="8"/>
      <c r="J116" s="17"/>
      <c r="K116" s="3"/>
    </row>
    <row r="117" spans="1:11" ht="15.6" x14ac:dyDescent="0.3">
      <c r="A117" s="3"/>
      <c r="B117" s="9" t="s">
        <v>37</v>
      </c>
      <c r="C117" s="3"/>
      <c r="D117" s="3"/>
      <c r="E117" s="3"/>
      <c r="F117" s="3"/>
      <c r="G117" s="3"/>
      <c r="H117" s="73"/>
      <c r="I117" s="73"/>
      <c r="J117" s="16" t="s">
        <v>4</v>
      </c>
      <c r="K117" s="3"/>
    </row>
    <row r="118" spans="1:11" ht="15.6" x14ac:dyDescent="0.3">
      <c r="A118" s="3"/>
      <c r="B118" s="6" t="s">
        <v>8</v>
      </c>
      <c r="C118" s="3"/>
      <c r="D118" s="3"/>
      <c r="E118" s="3"/>
      <c r="F118" s="3"/>
      <c r="G118" s="3"/>
      <c r="H118" s="8"/>
      <c r="I118" s="8"/>
      <c r="J118" s="17"/>
      <c r="K118" s="3"/>
    </row>
    <row r="119" spans="1:11" ht="15" x14ac:dyDescent="0.25">
      <c r="A119" s="3"/>
      <c r="B119" s="3"/>
      <c r="C119" s="3"/>
      <c r="D119" s="3"/>
      <c r="E119" s="3"/>
      <c r="F119" s="3"/>
      <c r="G119" s="3"/>
      <c r="H119" s="8"/>
      <c r="I119" s="8"/>
      <c r="J119" s="17"/>
      <c r="K119" s="3"/>
    </row>
    <row r="120" spans="1:11" ht="15.6" x14ac:dyDescent="0.3">
      <c r="A120" s="3"/>
      <c r="B120" s="9" t="s">
        <v>36</v>
      </c>
      <c r="C120" s="3"/>
      <c r="D120" s="3"/>
      <c r="E120" s="3"/>
      <c r="F120" s="3"/>
      <c r="G120" s="3"/>
      <c r="H120" s="73"/>
      <c r="I120" s="73"/>
      <c r="J120" s="16" t="s">
        <v>4</v>
      </c>
      <c r="K120" s="3"/>
    </row>
    <row r="121" spans="1:11" ht="15.6" x14ac:dyDescent="0.3">
      <c r="A121" s="3"/>
      <c r="B121" s="6" t="s">
        <v>9</v>
      </c>
      <c r="C121" s="3"/>
      <c r="D121" s="3"/>
      <c r="E121" s="3"/>
      <c r="F121" s="3"/>
      <c r="G121" s="3"/>
      <c r="H121" s="8"/>
      <c r="I121" s="8"/>
      <c r="J121" s="17"/>
      <c r="K121" s="3"/>
    </row>
    <row r="122" spans="1:11" ht="15" x14ac:dyDescent="0.25">
      <c r="A122" s="3"/>
      <c r="B122" s="3"/>
      <c r="C122" s="3"/>
      <c r="D122" s="3"/>
      <c r="E122" s="3"/>
      <c r="F122" s="3"/>
      <c r="G122" s="3"/>
      <c r="H122" s="8"/>
      <c r="I122" s="8"/>
      <c r="J122" s="17"/>
      <c r="K122" s="3"/>
    </row>
    <row r="123" spans="1:11" ht="15.6" x14ac:dyDescent="0.3">
      <c r="B123" s="9" t="s">
        <v>89</v>
      </c>
      <c r="H123" s="74"/>
      <c r="I123" s="74"/>
      <c r="J123" s="16"/>
    </row>
    <row r="125" spans="1:11" ht="15" x14ac:dyDescent="0.25">
      <c r="B125" s="33" t="s">
        <v>90</v>
      </c>
      <c r="C125" s="3"/>
      <c r="D125" s="3"/>
      <c r="E125" s="3"/>
      <c r="F125" s="3"/>
      <c r="G125" s="3"/>
      <c r="H125" s="8"/>
      <c r="I125" s="36">
        <f xml:space="preserve"> ( H105 + (H111 * H114)) * (H117 + H120) * H123</f>
        <v>0</v>
      </c>
      <c r="J125" s="17" t="s">
        <v>5</v>
      </c>
    </row>
    <row r="126" spans="1:11" ht="15" x14ac:dyDescent="0.25">
      <c r="A126" s="3"/>
      <c r="K126" s="3"/>
    </row>
    <row r="127" spans="1:11" ht="15.6" x14ac:dyDescent="0.3">
      <c r="A127" s="3"/>
      <c r="B127" s="58" t="s">
        <v>153</v>
      </c>
      <c r="I127" s="59">
        <f>0</f>
        <v>0</v>
      </c>
      <c r="K127" s="3"/>
    </row>
    <row r="128" spans="1:11" ht="15" x14ac:dyDescent="0.25">
      <c r="A128" s="3"/>
      <c r="K128" s="3"/>
    </row>
    <row r="129" spans="1:11" ht="15" x14ac:dyDescent="0.25">
      <c r="A129" s="3"/>
      <c r="B129" s="33" t="s">
        <v>94</v>
      </c>
      <c r="I129" s="36">
        <f ca="1">I78+I80+I98+I125+I41</f>
        <v>3750</v>
      </c>
      <c r="J129" s="17" t="s">
        <v>5</v>
      </c>
      <c r="K129" s="3"/>
    </row>
    <row r="130" spans="1:11" ht="15" x14ac:dyDescent="0.25">
      <c r="A130" s="3"/>
      <c r="B130" s="33"/>
      <c r="C130" s="3"/>
      <c r="D130" s="3"/>
      <c r="E130" s="3"/>
      <c r="F130" s="3"/>
      <c r="G130" s="3"/>
      <c r="H130" s="8"/>
      <c r="I130" s="36"/>
      <c r="J130" s="17"/>
      <c r="K130" s="3"/>
    </row>
    <row r="131" spans="1:11" ht="15" x14ac:dyDescent="0.25">
      <c r="A131" s="3"/>
      <c r="B131" s="3" t="s">
        <v>106</v>
      </c>
      <c r="C131" s="3"/>
      <c r="D131" s="3"/>
      <c r="E131" s="3"/>
      <c r="F131" s="3"/>
      <c r="G131" s="3"/>
      <c r="H131" s="8"/>
      <c r="I131" s="8"/>
      <c r="J131" s="8"/>
      <c r="K131" s="3"/>
    </row>
    <row r="132" spans="1:11" ht="15" x14ac:dyDescent="0.25">
      <c r="A132" s="3"/>
      <c r="B132" s="3"/>
      <c r="C132" s="3" t="s">
        <v>107</v>
      </c>
      <c r="D132" s="3"/>
      <c r="E132" s="3"/>
      <c r="F132" s="3"/>
      <c r="G132" s="3"/>
      <c r="H132" s="8"/>
      <c r="I132" s="8"/>
      <c r="J132" s="8"/>
      <c r="K132" s="3"/>
    </row>
    <row r="133" spans="1:11" ht="15" x14ac:dyDescent="0.25">
      <c r="A133" s="3"/>
      <c r="C133" s="3" t="s">
        <v>108</v>
      </c>
      <c r="D133" s="3"/>
      <c r="E133" s="3"/>
      <c r="F133" s="3"/>
      <c r="G133" s="3"/>
      <c r="H133" s="3"/>
      <c r="I133" s="3"/>
      <c r="J133" s="3"/>
      <c r="K133" s="3"/>
    </row>
    <row r="134" spans="1:11" ht="15" x14ac:dyDescent="0.25">
      <c r="A134" s="3"/>
      <c r="C134" s="3"/>
      <c r="D134" s="3"/>
      <c r="E134" s="3"/>
      <c r="F134" s="3"/>
      <c r="G134" s="3"/>
      <c r="H134" s="3"/>
      <c r="I134" s="3"/>
      <c r="J134" s="3"/>
      <c r="K134" s="3"/>
    </row>
    <row r="135" spans="1:11" ht="15" x14ac:dyDescent="0.25">
      <c r="A135" s="3"/>
      <c r="B135" s="12" t="s">
        <v>160</v>
      </c>
      <c r="C135" s="3"/>
      <c r="D135" s="3"/>
      <c r="E135" s="3"/>
      <c r="F135" s="3"/>
      <c r="G135" s="3"/>
      <c r="H135" s="3"/>
      <c r="I135" s="3"/>
      <c r="J135" s="3"/>
      <c r="K135" s="3"/>
    </row>
    <row r="137" spans="1:11" ht="15.6" thickBot="1" x14ac:dyDescent="0.3">
      <c r="A137" s="3"/>
      <c r="B137" s="7"/>
      <c r="C137" s="7"/>
      <c r="D137" s="7"/>
      <c r="E137" s="7"/>
      <c r="F137" s="7"/>
      <c r="G137" s="7"/>
      <c r="H137" s="7"/>
      <c r="I137" s="7"/>
      <c r="J137" s="7"/>
      <c r="K137" s="3"/>
    </row>
    <row r="138" spans="1:11" ht="15" x14ac:dyDescent="0.25">
      <c r="A138" s="3"/>
      <c r="C138" s="3"/>
      <c r="D138" s="3"/>
      <c r="E138" s="3"/>
      <c r="F138" s="3"/>
      <c r="G138" s="3"/>
      <c r="H138" s="8"/>
      <c r="I138" s="8"/>
      <c r="J138" s="8"/>
      <c r="K138" s="3"/>
    </row>
    <row r="139" spans="1:11" ht="15.6" x14ac:dyDescent="0.3">
      <c r="A139" s="3"/>
      <c r="B139" s="9" t="s">
        <v>18</v>
      </c>
      <c r="C139" s="3"/>
      <c r="D139" s="3"/>
      <c r="E139" s="3"/>
      <c r="F139" s="3"/>
      <c r="G139" s="3"/>
      <c r="H139" s="3"/>
      <c r="I139" s="3"/>
      <c r="J139" s="3"/>
      <c r="K139" s="3"/>
    </row>
    <row r="140" spans="1:11" ht="15" x14ac:dyDescent="0.25">
      <c r="A140" s="3"/>
      <c r="B140" s="3"/>
      <c r="C140" s="3"/>
      <c r="D140" s="3"/>
      <c r="E140" s="3"/>
      <c r="F140" s="3"/>
      <c r="G140" s="3"/>
      <c r="H140" s="3"/>
      <c r="I140" s="3"/>
      <c r="J140" s="3"/>
      <c r="K140" s="3"/>
    </row>
    <row r="141" spans="1:11" ht="15" x14ac:dyDescent="0.25">
      <c r="A141" s="3"/>
      <c r="B141" s="3" t="s">
        <v>19</v>
      </c>
      <c r="D141" s="3"/>
      <c r="E141" s="3"/>
      <c r="F141" s="3"/>
      <c r="G141" s="3"/>
      <c r="H141" s="3"/>
      <c r="I141" s="3"/>
      <c r="J141" s="3"/>
      <c r="K141" s="3"/>
    </row>
    <row r="142" spans="1:11" ht="15.6" x14ac:dyDescent="0.3">
      <c r="A142" s="3"/>
      <c r="B142" s="3" t="s">
        <v>20</v>
      </c>
      <c r="C142" s="3"/>
      <c r="E142" s="3"/>
      <c r="F142" s="3"/>
      <c r="H142" s="3"/>
      <c r="I142" s="3"/>
      <c r="J142" s="3"/>
      <c r="K142" s="3"/>
    </row>
    <row r="143" spans="1:11" ht="15" x14ac:dyDescent="0.25">
      <c r="A143" s="3"/>
      <c r="B143" s="12" t="s">
        <v>120</v>
      </c>
      <c r="C143" s="3"/>
      <c r="D143" s="3"/>
      <c r="E143" s="3"/>
      <c r="G143" s="3"/>
      <c r="H143" s="5"/>
      <c r="I143" s="5"/>
      <c r="J143" s="5"/>
      <c r="K143" s="3"/>
    </row>
    <row r="144" spans="1:11" ht="15" x14ac:dyDescent="0.25">
      <c r="A144" s="3"/>
      <c r="B144" s="3"/>
      <c r="C144" s="3"/>
      <c r="D144" s="3"/>
      <c r="E144" s="3"/>
      <c r="F144" s="3"/>
      <c r="G144" s="3"/>
      <c r="H144" s="3"/>
      <c r="I144" s="3"/>
      <c r="J144" s="3"/>
      <c r="K144" s="3"/>
    </row>
    <row r="145" spans="1:11" ht="21" x14ac:dyDescent="0.4">
      <c r="A145" s="3"/>
      <c r="B145" s="50" t="s">
        <v>145</v>
      </c>
      <c r="K145" s="3"/>
    </row>
    <row r="146" spans="1:11" ht="15" x14ac:dyDescent="0.25">
      <c r="A146" s="72"/>
      <c r="B146" s="72"/>
      <c r="C146" s="3"/>
      <c r="D146" s="3"/>
      <c r="E146" s="3"/>
      <c r="F146" s="3"/>
      <c r="G146" s="3"/>
      <c r="H146" s="3"/>
      <c r="I146" s="3"/>
      <c r="J146" s="3"/>
      <c r="K146" s="3"/>
    </row>
    <row r="147" spans="1:11" x14ac:dyDescent="0.25">
      <c r="A147" s="1"/>
      <c r="B147" s="1"/>
      <c r="C147" s="1"/>
      <c r="D147" s="1"/>
      <c r="E147" s="1"/>
      <c r="F147" s="1"/>
      <c r="G147" s="1"/>
      <c r="H147" s="1"/>
      <c r="I147" s="1"/>
      <c r="J147" s="1"/>
      <c r="K147" s="1"/>
    </row>
  </sheetData>
  <sheetProtection algorithmName="SHA-512" hashValue="JBCruE3s+mFTe3W+jsqu/vhVojx844SvFOGGBGrNpnviIowW89NLOy0YLq77iRvr5bxSjwxkKyeU/aZb+PKWgQ==" saltValue="8XnAdigbn3fwvBFdHZtZiQ==" spinCount="100000" sheet="1" objects="1" scenarios="1"/>
  <mergeCells count="34">
    <mergeCell ref="H76:I76"/>
    <mergeCell ref="H84:I84"/>
    <mergeCell ref="H21:J21"/>
    <mergeCell ref="H24:J24"/>
    <mergeCell ref="H67:I67"/>
    <mergeCell ref="H69:J69"/>
    <mergeCell ref="G48:I48"/>
    <mergeCell ref="G50:I50"/>
    <mergeCell ref="H36:I36"/>
    <mergeCell ref="G52:I52"/>
    <mergeCell ref="H74:I74"/>
    <mergeCell ref="H61:I61"/>
    <mergeCell ref="A146:B146"/>
    <mergeCell ref="G54:I54"/>
    <mergeCell ref="H56:J56"/>
    <mergeCell ref="H111:I111"/>
    <mergeCell ref="H117:I117"/>
    <mergeCell ref="H114:I114"/>
    <mergeCell ref="H120:I120"/>
    <mergeCell ref="H123:I123"/>
    <mergeCell ref="H96:I96"/>
    <mergeCell ref="H105:I105"/>
    <mergeCell ref="H87:I87"/>
    <mergeCell ref="H72:I72"/>
    <mergeCell ref="H108:I108"/>
    <mergeCell ref="H103:I103"/>
    <mergeCell ref="H63:I63"/>
    <mergeCell ref="H65:I65"/>
    <mergeCell ref="A2:K3"/>
    <mergeCell ref="I6:J6"/>
    <mergeCell ref="H12:J12"/>
    <mergeCell ref="H15:J15"/>
    <mergeCell ref="H26:J26"/>
    <mergeCell ref="H18:J18"/>
  </mergeCells>
  <dataValidations count="10">
    <dataValidation type="decimal" operator="greaterThanOrEqual" allowBlank="1" showInputMessage="1" showErrorMessage="1" errorTitle="Numeric" error="Please enter a numeric value (0.000)!" sqref="H123:I123 H111:I111 H114:I114 H117:I117 H120:I120 H105:I105 H108:I108">
      <formula1>0</formula1>
    </dataValidation>
    <dataValidation type="decimal" operator="notEqual" allowBlank="1" showInputMessage="1" showErrorMessage="1" errorTitle="Numeric" error="Please enter a numeric value (0.000)!" sqref="H96:I96 H87:I87 H84:I84 H36:I37">
      <formula1>0</formula1>
    </dataValidation>
    <dataValidation type="date" allowBlank="1" showInputMessage="1" showErrorMessage="1" error="Please enter a valid date!" promptTitle="Date" sqref="H12:J12 H74:J74">
      <formula1>36526</formula1>
      <formula2>1027063</formula2>
    </dataValidation>
    <dataValidation type="decimal" operator="greaterThanOrEqual" allowBlank="1" showInputMessage="1" showErrorMessage="1" errorTitle="Numeric" error="Please enter a Numeric Value (0.00)!" sqref="G48:I48 G50:I50 G52:I52">
      <formula1>0</formula1>
    </dataValidation>
    <dataValidation type="decimal" operator="greaterThan" allowBlank="1" showInputMessage="1" showErrorMessage="1" errorTitle="Numeric" error="Please enter a Numeric Value (0.000)!" sqref="H56:J58 H70:J71">
      <formula1>0</formula1>
    </dataValidation>
    <dataValidation type="decimal" operator="greaterThanOrEqual" allowBlank="1" showInputMessage="1" showErrorMessage="1" errorTitle="Numeric" error="Please enter a numeric value (0.00)!" sqref="H72:I72">
      <formula1>0</formula1>
    </dataValidation>
    <dataValidation type="decimal" operator="greaterThanOrEqual" allowBlank="1" showInputMessage="1" showErrorMessage="1" errorTitle="Numeric" error="Please enter a Numeric value (0.00)!" sqref="H76:I76">
      <formula1>0</formula1>
    </dataValidation>
    <dataValidation type="decimal" operator="greaterThanOrEqual" allowBlank="1" showInputMessage="1" showErrorMessage="1" errorTitle="numerical" error="Please enter a numeric value (0.000)!" sqref="H103:I103">
      <formula1>0</formula1>
    </dataValidation>
    <dataValidation type="decimal" operator="greaterThanOrEqual" allowBlank="1" showInputMessage="1" showErrorMessage="1" errorTitle="Numeric" error="Please enter a Numeric Value (0.000)!" sqref="H65:I65 H63:I63 H61:I61">
      <formula1>0</formula1>
    </dataValidation>
    <dataValidation type="decimal" operator="greaterThan" allowBlank="1" showInputMessage="1" showErrorMessage="1" sqref="H69:J69">
      <formula1>0</formula1>
    </dataValidation>
  </dataValidations>
  <hyperlinks>
    <hyperlink ref="I6" r:id="rId1"/>
    <hyperlink ref="B143" r:id="rId2"/>
    <hyperlink ref="I6:J6" r:id="rId3" display="PJM Open Access Transmission Tariff"/>
    <hyperlink ref="B135" r:id="rId4"/>
    <hyperlink ref="C57" r:id="rId5"/>
    <hyperlink ref="C70" r:id="rId6"/>
  </hyperlinks>
  <pageMargins left="0.75" right="0.75" top="1" bottom="1" header="0.5" footer="0.5"/>
  <pageSetup scale="56" fitToHeight="2" orientation="portrait" r:id="rId7"/>
  <headerFooter alignWithMargins="0"/>
  <drawing r:id="rId8"/>
  <legacyDrawing r:id="rId9"/>
  <mc:AlternateContent xmlns:mc="http://schemas.openxmlformats.org/markup-compatibility/2006">
    <mc:Choice Requires="x14">
      <controls>
        <mc:AlternateContent xmlns:mc="http://schemas.openxmlformats.org/markup-compatibility/2006">
          <mc:Choice Requires="x14">
            <control shapeId="9217" r:id="rId10" name="Drop Down 1">
              <controlPr locked="0" defaultSize="0" autoLine="0" autoPict="0">
                <anchor moveWithCells="1">
                  <from>
                    <xdr:col>1</xdr:col>
                    <xdr:colOff>236220</xdr:colOff>
                    <xdr:row>28</xdr:row>
                    <xdr:rowOff>0</xdr:rowOff>
                  </from>
                  <to>
                    <xdr:col>3</xdr:col>
                    <xdr:colOff>251460</xdr:colOff>
                    <xdr:row>28</xdr:row>
                    <xdr:rowOff>198120</xdr:rowOff>
                  </to>
                </anchor>
              </controlPr>
            </control>
          </mc:Choice>
        </mc:AlternateContent>
        <mc:AlternateContent xmlns:mc="http://schemas.openxmlformats.org/markup-compatibility/2006">
          <mc:Choice Requires="x14">
            <control shapeId="9218" r:id="rId11" name="Drop Down 2">
              <controlPr locked="0" defaultSize="0" autoLine="0" autoPict="0">
                <anchor moveWithCells="1">
                  <from>
                    <xdr:col>8</xdr:col>
                    <xdr:colOff>236220</xdr:colOff>
                    <xdr:row>28</xdr:row>
                    <xdr:rowOff>0</xdr:rowOff>
                  </from>
                  <to>
                    <xdr:col>8</xdr:col>
                    <xdr:colOff>2011680</xdr:colOff>
                    <xdr:row>28</xdr:row>
                    <xdr:rowOff>198120</xdr:rowOff>
                  </to>
                </anchor>
              </controlPr>
            </control>
          </mc:Choice>
        </mc:AlternateContent>
        <mc:AlternateContent xmlns:mc="http://schemas.openxmlformats.org/markup-compatibility/2006">
          <mc:Choice Requires="x14">
            <control shapeId="9219" r:id="rId12" name="Drop Down 3">
              <controlPr locked="0" defaultSize="0" autoLine="0" autoPict="0">
                <anchor moveWithCells="1">
                  <from>
                    <xdr:col>1</xdr:col>
                    <xdr:colOff>190500</xdr:colOff>
                    <xdr:row>31</xdr:row>
                    <xdr:rowOff>68580</xdr:rowOff>
                  </from>
                  <to>
                    <xdr:col>4</xdr:col>
                    <xdr:colOff>228600</xdr:colOff>
                    <xdr:row>32</xdr:row>
                    <xdr:rowOff>60960</xdr:rowOff>
                  </to>
                </anchor>
              </controlPr>
            </control>
          </mc:Choice>
        </mc:AlternateContent>
        <mc:AlternateContent xmlns:mc="http://schemas.openxmlformats.org/markup-compatibility/2006">
          <mc:Choice Requires="x14">
            <control shapeId="9220" r:id="rId13" name="Drop Down 4">
              <controlPr locked="0" defaultSize="0" autoLine="0" autoPict="0">
                <anchor moveWithCells="1">
                  <from>
                    <xdr:col>7</xdr:col>
                    <xdr:colOff>220980</xdr:colOff>
                    <xdr:row>31</xdr:row>
                    <xdr:rowOff>30480</xdr:rowOff>
                  </from>
                  <to>
                    <xdr:col>8</xdr:col>
                    <xdr:colOff>15240</xdr:colOff>
                    <xdr:row>32</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L45"/>
  <sheetViews>
    <sheetView workbookViewId="0"/>
  </sheetViews>
  <sheetFormatPr defaultColWidth="0" defaultRowHeight="15" x14ac:dyDescent="0.25"/>
  <cols>
    <col min="1" max="1" width="40.44140625" style="3" customWidth="1"/>
    <col min="2" max="13" width="9.109375" style="3" customWidth="1"/>
    <col min="14" max="16384" width="0" style="3" hidden="1"/>
  </cols>
  <sheetData>
    <row r="2" spans="1:1" x14ac:dyDescent="0.25">
      <c r="A2" s="3" t="s">
        <v>121</v>
      </c>
    </row>
    <row r="21" spans="1:11" x14ac:dyDescent="0.25">
      <c r="A21" s="82" t="s">
        <v>122</v>
      </c>
      <c r="B21" s="83"/>
      <c r="C21" s="83"/>
      <c r="D21" s="83"/>
      <c r="E21" s="83"/>
      <c r="F21" s="83"/>
      <c r="G21" s="83"/>
      <c r="H21" s="83"/>
      <c r="I21" s="83"/>
      <c r="J21" s="83"/>
      <c r="K21" s="83"/>
    </row>
    <row r="22" spans="1:11" x14ac:dyDescent="0.25">
      <c r="A22" s="83"/>
      <c r="B22" s="83"/>
      <c r="C22" s="83"/>
      <c r="D22" s="83"/>
      <c r="E22" s="83"/>
      <c r="F22" s="83"/>
      <c r="G22" s="83"/>
      <c r="H22" s="83"/>
      <c r="I22" s="83"/>
      <c r="J22" s="83"/>
      <c r="K22" s="83"/>
    </row>
    <row r="23" spans="1:11" x14ac:dyDescent="0.25">
      <c r="A23" s="83"/>
      <c r="B23" s="83"/>
      <c r="C23" s="83"/>
      <c r="D23" s="83"/>
      <c r="E23" s="83"/>
      <c r="F23" s="83"/>
      <c r="G23" s="83"/>
      <c r="H23" s="83"/>
      <c r="I23" s="83"/>
      <c r="J23" s="83"/>
      <c r="K23" s="83"/>
    </row>
    <row r="24" spans="1:11" x14ac:dyDescent="0.25">
      <c r="A24" s="83"/>
      <c r="B24" s="83"/>
      <c r="C24" s="83"/>
      <c r="D24" s="83"/>
      <c r="E24" s="83"/>
      <c r="F24" s="83"/>
      <c r="G24" s="83"/>
      <c r="H24" s="83"/>
      <c r="I24" s="83"/>
      <c r="J24" s="83"/>
      <c r="K24" s="83"/>
    </row>
    <row r="26" spans="1:11" x14ac:dyDescent="0.25">
      <c r="A26" s="3" t="s">
        <v>123</v>
      </c>
    </row>
    <row r="28" spans="1:11" x14ac:dyDescent="0.25">
      <c r="A28" s="82" t="s">
        <v>124</v>
      </c>
      <c r="B28" s="83"/>
      <c r="C28" s="83"/>
      <c r="D28" s="83"/>
      <c r="E28" s="83"/>
      <c r="F28" s="83"/>
      <c r="G28" s="83"/>
      <c r="H28" s="83"/>
      <c r="I28" s="83"/>
      <c r="J28" s="83"/>
      <c r="K28" s="83"/>
    </row>
    <row r="29" spans="1:11" x14ac:dyDescent="0.25">
      <c r="A29" s="83"/>
      <c r="B29" s="83"/>
      <c r="C29" s="83"/>
      <c r="D29" s="83"/>
      <c r="E29" s="83"/>
      <c r="F29" s="83"/>
      <c r="G29" s="83"/>
      <c r="H29" s="83"/>
      <c r="I29" s="83"/>
      <c r="J29" s="83"/>
      <c r="K29" s="83"/>
    </row>
    <row r="30" spans="1:11" x14ac:dyDescent="0.25">
      <c r="A30" s="83"/>
      <c r="B30" s="83"/>
      <c r="C30" s="83"/>
      <c r="D30" s="83"/>
      <c r="E30" s="83"/>
      <c r="F30" s="83"/>
      <c r="G30" s="83"/>
      <c r="H30" s="83"/>
      <c r="I30" s="83"/>
      <c r="J30" s="83"/>
      <c r="K30" s="83"/>
    </row>
    <row r="31" spans="1:11" x14ac:dyDescent="0.25">
      <c r="A31" s="46"/>
      <c r="B31" s="46"/>
      <c r="C31" s="46"/>
      <c r="D31" s="46"/>
      <c r="E31" s="46"/>
      <c r="F31" s="46"/>
      <c r="G31" s="46"/>
      <c r="H31" s="46"/>
      <c r="I31" s="46"/>
      <c r="J31" s="46"/>
      <c r="K31" s="46"/>
    </row>
    <row r="32" spans="1:11" ht="15.6" thickBot="1" x14ac:dyDescent="0.3"/>
    <row r="33" spans="1:12" ht="15.6" thickBot="1" x14ac:dyDescent="0.3">
      <c r="A33" s="84" t="s">
        <v>125</v>
      </c>
      <c r="B33" s="85"/>
      <c r="C33" s="85"/>
      <c r="D33" s="85"/>
      <c r="E33" s="85"/>
      <c r="F33" s="85"/>
      <c r="G33" s="85"/>
      <c r="H33" s="85"/>
      <c r="I33" s="85"/>
      <c r="J33" s="85"/>
      <c r="K33" s="85"/>
      <c r="L33" s="86"/>
    </row>
    <row r="34" spans="1:12" ht="11.25" customHeight="1" x14ac:dyDescent="0.25"/>
    <row r="35" spans="1:12" ht="15.6" x14ac:dyDescent="0.3">
      <c r="A35" s="47" t="s">
        <v>126</v>
      </c>
      <c r="B35" s="48" t="s">
        <v>127</v>
      </c>
    </row>
    <row r="36" spans="1:12" ht="15.6" x14ac:dyDescent="0.3">
      <c r="A36" s="3" t="s">
        <v>128</v>
      </c>
    </row>
    <row r="37" spans="1:12" ht="15.6" x14ac:dyDescent="0.3">
      <c r="A37" s="3" t="s">
        <v>129</v>
      </c>
    </row>
    <row r="38" spans="1:12" ht="15.6" x14ac:dyDescent="0.3">
      <c r="A38" s="3" t="s">
        <v>130</v>
      </c>
    </row>
    <row r="39" spans="1:12" ht="15.6" x14ac:dyDescent="0.3">
      <c r="A39" s="3" t="s">
        <v>131</v>
      </c>
    </row>
    <row r="40" spans="1:12" ht="15.6" x14ac:dyDescent="0.3">
      <c r="A40" s="3" t="s">
        <v>132</v>
      </c>
    </row>
    <row r="41" spans="1:12" ht="15.6" x14ac:dyDescent="0.3">
      <c r="A41" s="3" t="s">
        <v>133</v>
      </c>
    </row>
    <row r="42" spans="1:12" ht="15.6" x14ac:dyDescent="0.3">
      <c r="A42" s="3" t="s">
        <v>134</v>
      </c>
    </row>
    <row r="44" spans="1:12" ht="15.6" x14ac:dyDescent="0.3">
      <c r="A44" s="47" t="s">
        <v>136</v>
      </c>
      <c r="B44" s="48" t="s">
        <v>135</v>
      </c>
    </row>
    <row r="45" spans="1:12" ht="15.6" x14ac:dyDescent="0.3">
      <c r="A45" s="3" t="s">
        <v>137</v>
      </c>
    </row>
  </sheetData>
  <sheetProtection password="B4AF" sheet="1" objects="1" scenarios="1"/>
  <mergeCells count="3">
    <mergeCell ref="A21:K24"/>
    <mergeCell ref="A28:K30"/>
    <mergeCell ref="A33:L33"/>
  </mergeCells>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Formulaic Cost Data</vt:lpstr>
      <vt:lpstr>Capital Cost Data</vt:lpstr>
      <vt:lpstr>NERC-CIP Specific Cost</vt:lpstr>
      <vt:lpstr>MTSL Information</vt:lpstr>
      <vt:lpstr>'Capital Cost Data'!Print_Area</vt:lpstr>
      <vt:lpstr>'Formulaic Cost Data'!Print_Area</vt:lpstr>
      <vt:lpstr>'NERC-CIP Specific Cost'!Print_Area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1970-01-01T04:00:00Z</cp:lastPrinted>
  <dcterms:created xsi:type="dcterms:W3CDTF">1970-01-01T04:00:00Z</dcterms:created>
  <dcterms:modified xsi:type="dcterms:W3CDTF">2024-06-26T18:24:55Z</dcterms:modified>
</cp:coreProperties>
</file>