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 tabRatio="591"/>
  </bookViews>
  <sheets>
    <sheet name="April 2023" sheetId="2" r:id="rId1"/>
    <sheet name="TEC_Rates" sheetId="3" r:id="rId2"/>
  </sheets>
  <definedNames>
    <definedName name="_AMO_UniqueIdentifier" hidden="1">"'dc2b4d5e-3c9b-4e5f-aab8-4aaef35c2e8f'"</definedName>
  </definedNames>
  <calcPr calcId="162913"/>
</workbook>
</file>

<file path=xl/calcChain.xml><?xml version="1.0" encoding="utf-8"?>
<calcChain xmlns="http://schemas.openxmlformats.org/spreadsheetml/2006/main">
  <c r="B700" i="2" l="1"/>
  <c r="B698" i="2"/>
  <c r="B708" i="2"/>
  <c r="B706" i="2"/>
  <c r="B704" i="2"/>
  <c r="B702" i="2"/>
  <c r="B696" i="2"/>
  <c r="B694" i="2"/>
  <c r="B684" i="2"/>
  <c r="B682" i="2"/>
  <c r="B680" i="2"/>
  <c r="B678" i="2"/>
  <c r="B676" i="2"/>
  <c r="B674" i="2"/>
  <c r="B672" i="2"/>
  <c r="B670" i="2"/>
  <c r="B865" i="2" l="1"/>
  <c r="C1156" i="2" l="1"/>
  <c r="C1096" i="2"/>
  <c r="C1098" i="2"/>
  <c r="C1100" i="2"/>
  <c r="C1102" i="2"/>
  <c r="C1104" i="2"/>
  <c r="C1106" i="2"/>
  <c r="C1108" i="2"/>
  <c r="C1110" i="2"/>
  <c r="C1112" i="2"/>
  <c r="C1114" i="2"/>
  <c r="C1116" i="2"/>
  <c r="C1118" i="2"/>
  <c r="C1120" i="2"/>
  <c r="C1122" i="2"/>
  <c r="C1124" i="2"/>
  <c r="C1126" i="2"/>
  <c r="C1128" i="2"/>
  <c r="C1130" i="2"/>
  <c r="C1132" i="2"/>
  <c r="C1134" i="2"/>
  <c r="C1136" i="2"/>
  <c r="C1138" i="2"/>
  <c r="C1140" i="2"/>
  <c r="C1142" i="2"/>
  <c r="C1144" i="2"/>
  <c r="C1146" i="2"/>
  <c r="C1148" i="2"/>
  <c r="C1150" i="2"/>
  <c r="C1152" i="2"/>
  <c r="C1154" i="2"/>
  <c r="C1094" i="2"/>
  <c r="C1002" i="2"/>
  <c r="C998" i="2"/>
  <c r="C1000" i="2"/>
  <c r="C996" i="2"/>
  <c r="C988" i="2"/>
  <c r="C978" i="2"/>
  <c r="C980" i="2"/>
  <c r="C982" i="2"/>
  <c r="C984" i="2"/>
  <c r="C986" i="2"/>
  <c r="C976" i="2"/>
  <c r="C968" i="2"/>
  <c r="C930" i="2"/>
  <c r="C932" i="2"/>
  <c r="C934" i="2"/>
  <c r="C936" i="2"/>
  <c r="C938" i="2"/>
  <c r="C940" i="2"/>
  <c r="C942" i="2"/>
  <c r="C944" i="2"/>
  <c r="C946" i="2"/>
  <c r="C948" i="2"/>
  <c r="C950" i="2"/>
  <c r="C952" i="2"/>
  <c r="C954" i="2"/>
  <c r="C956" i="2"/>
  <c r="C958" i="2"/>
  <c r="C960" i="2"/>
  <c r="C962" i="2"/>
  <c r="C964" i="2"/>
  <c r="C965" i="2"/>
  <c r="C966" i="2"/>
  <c r="C928" i="2"/>
  <c r="C920" i="2"/>
  <c r="C906" i="2"/>
  <c r="C908" i="2"/>
  <c r="C910" i="2"/>
  <c r="C912" i="2"/>
  <c r="C914" i="2"/>
  <c r="C916" i="2"/>
  <c r="C918" i="2"/>
  <c r="C904" i="2"/>
  <c r="C896" i="2"/>
  <c r="C876" i="2"/>
  <c r="C878" i="2"/>
  <c r="C880" i="2"/>
  <c r="C882" i="2"/>
  <c r="C884" i="2"/>
  <c r="C886" i="2"/>
  <c r="C888" i="2"/>
  <c r="C890" i="2"/>
  <c r="C892" i="2"/>
  <c r="C894" i="2"/>
  <c r="C874" i="2"/>
  <c r="C672" i="2"/>
  <c r="C674" i="2"/>
  <c r="C676" i="2"/>
  <c r="C678" i="2"/>
  <c r="C680" i="2"/>
  <c r="C682" i="2"/>
  <c r="C684" i="2"/>
  <c r="C686" i="2"/>
  <c r="C688" i="2"/>
  <c r="C690" i="2"/>
  <c r="C692" i="2"/>
  <c r="C694" i="2"/>
  <c r="C696" i="2"/>
  <c r="C698" i="2"/>
  <c r="C700" i="2"/>
  <c r="C702" i="2"/>
  <c r="C704" i="2"/>
  <c r="C706" i="2"/>
  <c r="C708" i="2"/>
  <c r="C710" i="2"/>
  <c r="C670" i="2"/>
  <c r="C188" i="2"/>
  <c r="C212" i="2" s="1"/>
  <c r="C190" i="2"/>
  <c r="C192" i="2"/>
  <c r="C194" i="2"/>
  <c r="C196" i="2"/>
  <c r="C198" i="2"/>
  <c r="C200" i="2"/>
  <c r="C202" i="2"/>
  <c r="C204" i="2"/>
  <c r="C206" i="2"/>
  <c r="C208" i="2"/>
  <c r="C210" i="2"/>
  <c r="C186" i="2"/>
  <c r="C712" i="2" l="1"/>
  <c r="C1239" i="2"/>
  <c r="B220" i="2" l="1"/>
  <c r="C220" i="2"/>
  <c r="B461" i="2" l="1"/>
  <c r="C222" i="2"/>
  <c r="C224" i="2"/>
  <c r="C226" i="2"/>
  <c r="C228" i="2"/>
  <c r="C230" i="2"/>
  <c r="C232" i="2"/>
  <c r="C234" i="2"/>
  <c r="C236" i="2"/>
  <c r="C238" i="2"/>
  <c r="C240" i="2"/>
  <c r="C242" i="2"/>
  <c r="C244" i="2"/>
  <c r="C246" i="2"/>
  <c r="C248" i="2"/>
  <c r="C250" i="2"/>
  <c r="C252" i="2"/>
  <c r="C254" i="2"/>
  <c r="C256" i="2"/>
  <c r="C258" i="2"/>
  <c r="C260" i="2"/>
  <c r="C262" i="2"/>
  <c r="C264" i="2"/>
  <c r="C266" i="2"/>
  <c r="C268" i="2"/>
  <c r="C270" i="2"/>
  <c r="C272" i="2"/>
  <c r="C274" i="2"/>
  <c r="C276" i="2"/>
  <c r="C278" i="2"/>
  <c r="C280" i="2"/>
  <c r="C282" i="2"/>
  <c r="C284" i="2"/>
  <c r="C286" i="2"/>
  <c r="C288" i="2"/>
  <c r="C290" i="2"/>
  <c r="C292" i="2"/>
  <c r="C294" i="2"/>
  <c r="C296" i="2"/>
  <c r="C298" i="2"/>
  <c r="C300" i="2"/>
  <c r="C302" i="2"/>
  <c r="C304" i="2"/>
  <c r="C306" i="2"/>
  <c r="C308" i="2"/>
  <c r="C310" i="2"/>
  <c r="C312" i="2"/>
  <c r="C314" i="2"/>
  <c r="C316" i="2"/>
  <c r="C318" i="2"/>
  <c r="C320" i="2"/>
  <c r="C322" i="2"/>
  <c r="C324" i="2"/>
  <c r="C326" i="2"/>
  <c r="C328" i="2"/>
  <c r="C330" i="2"/>
  <c r="C332" i="2"/>
  <c r="C334" i="2"/>
  <c r="C336" i="2"/>
  <c r="C338" i="2"/>
  <c r="C340" i="2"/>
  <c r="C342" i="2"/>
  <c r="C344" i="2"/>
  <c r="C346" i="2"/>
  <c r="C348" i="2"/>
  <c r="C350" i="2"/>
  <c r="C352" i="2"/>
  <c r="C354" i="2"/>
  <c r="C356" i="2"/>
  <c r="C358" i="2"/>
  <c r="C360" i="2"/>
  <c r="C362" i="2"/>
  <c r="C364" i="2"/>
  <c r="C366" i="2"/>
  <c r="C368" i="2"/>
  <c r="C370" i="2"/>
  <c r="C372" i="2"/>
  <c r="C374" i="2"/>
  <c r="C376" i="2"/>
  <c r="C378" i="2"/>
  <c r="C380" i="2"/>
  <c r="C382" i="2"/>
  <c r="C384" i="2"/>
  <c r="C386" i="2"/>
  <c r="C388" i="2"/>
  <c r="C390" i="2"/>
  <c r="C392" i="2"/>
  <c r="C394" i="2"/>
  <c r="C396" i="2"/>
  <c r="C398" i="2"/>
  <c r="C400" i="2"/>
  <c r="C402" i="2"/>
  <c r="C404" i="2"/>
  <c r="C406" i="2"/>
  <c r="C408" i="2"/>
  <c r="C410" i="2"/>
  <c r="C412" i="2"/>
  <c r="C414" i="2"/>
  <c r="C416" i="2"/>
  <c r="C418" i="2"/>
  <c r="C420" i="2"/>
  <c r="C422" i="2"/>
  <c r="C424" i="2"/>
  <c r="C426" i="2"/>
  <c r="C428" i="2"/>
  <c r="C430" i="2"/>
  <c r="C432" i="2"/>
  <c r="C434" i="2"/>
  <c r="C436" i="2"/>
  <c r="C438" i="2"/>
  <c r="C440" i="2"/>
  <c r="C442" i="2"/>
  <c r="C444" i="2"/>
  <c r="C446" i="2"/>
  <c r="C448" i="2"/>
  <c r="C450" i="2"/>
  <c r="C452" i="2"/>
  <c r="C454" i="2"/>
  <c r="C456" i="2"/>
  <c r="C458" i="2"/>
  <c r="B460" i="2"/>
  <c r="B276" i="2"/>
  <c r="B274" i="2"/>
  <c r="C460" i="2" l="1"/>
  <c r="B452" i="2"/>
  <c r="B450" i="2"/>
  <c r="Y453" i="2"/>
  <c r="U453" i="2"/>
  <c r="M453" i="2"/>
  <c r="I453" i="2"/>
  <c r="E453" i="2"/>
  <c r="AB453" i="2"/>
  <c r="B456" i="2"/>
  <c r="B454" i="2"/>
  <c r="Y457" i="2"/>
  <c r="Q457" i="2"/>
  <c r="I457" i="2"/>
  <c r="AB457" i="2"/>
  <c r="Z455" i="2"/>
  <c r="B448" i="2"/>
  <c r="B446" i="2"/>
  <c r="B430" i="2"/>
  <c r="B428" i="2"/>
  <c r="B438" i="2"/>
  <c r="B436" i="2"/>
  <c r="B434" i="2"/>
  <c r="B432" i="2"/>
  <c r="B426" i="2"/>
  <c r="B424" i="2"/>
  <c r="B442" i="2"/>
  <c r="B440" i="2"/>
  <c r="B420" i="2"/>
  <c r="B418" i="2"/>
  <c r="B398" i="2"/>
  <c r="B400" i="2"/>
  <c r="B416" i="2"/>
  <c r="B414" i="2"/>
  <c r="B410" i="2"/>
  <c r="B408" i="2"/>
  <c r="B378" i="2"/>
  <c r="B380" i="2"/>
  <c r="B392" i="2"/>
  <c r="B390" i="2"/>
  <c r="B352" i="2"/>
  <c r="B350" i="2"/>
  <c r="B348" i="2"/>
  <c r="B346" i="2"/>
  <c r="B356" i="2"/>
  <c r="B354" i="2"/>
  <c r="B384" i="2"/>
  <c r="B382" i="2"/>
  <c r="B338" i="2"/>
  <c r="B336" i="2"/>
  <c r="B330" i="2"/>
  <c r="B328" i="2"/>
  <c r="B334" i="2"/>
  <c r="B332" i="2"/>
  <c r="B326" i="2"/>
  <c r="B324" i="2"/>
  <c r="B374" i="2"/>
  <c r="B372" i="2"/>
  <c r="B310" i="2"/>
  <c r="B308" i="2"/>
  <c r="B306" i="2"/>
  <c r="B304" i="2"/>
  <c r="B302" i="2"/>
  <c r="B300" i="2"/>
  <c r="B298" i="2"/>
  <c r="B296" i="2"/>
  <c r="B282" i="2"/>
  <c r="B280" i="2"/>
  <c r="B316" i="2"/>
  <c r="B314" i="2"/>
  <c r="B268" i="2"/>
  <c r="B266" i="2"/>
  <c r="B290" i="2"/>
  <c r="B288" i="2"/>
  <c r="B322" i="2"/>
  <c r="B320" i="2"/>
  <c r="B286" i="2"/>
  <c r="B284" i="2"/>
  <c r="F263" i="2"/>
  <c r="Q453" i="2" l="1"/>
  <c r="F453" i="2"/>
  <c r="J453" i="2"/>
  <c r="N453" i="2"/>
  <c r="R453" i="2"/>
  <c r="V453" i="2"/>
  <c r="Z453" i="2"/>
  <c r="G453" i="2"/>
  <c r="K453" i="2"/>
  <c r="O453" i="2"/>
  <c r="S453" i="2"/>
  <c r="W453" i="2"/>
  <c r="AA453" i="2"/>
  <c r="D453" i="2"/>
  <c r="H453" i="2"/>
  <c r="L453" i="2"/>
  <c r="P453" i="2"/>
  <c r="T453" i="2"/>
  <c r="X453" i="2"/>
  <c r="J457" i="2"/>
  <c r="R457" i="2"/>
  <c r="Z457" i="2"/>
  <c r="E457" i="2"/>
  <c r="M457" i="2"/>
  <c r="U457" i="2"/>
  <c r="F457" i="2"/>
  <c r="N457" i="2"/>
  <c r="V457" i="2"/>
  <c r="G457" i="2"/>
  <c r="K457" i="2"/>
  <c r="O457" i="2"/>
  <c r="S457" i="2"/>
  <c r="W457" i="2"/>
  <c r="AA457" i="2"/>
  <c r="D457" i="2"/>
  <c r="H457" i="2"/>
  <c r="L457" i="2"/>
  <c r="P457" i="2"/>
  <c r="T457" i="2"/>
  <c r="X457" i="2"/>
  <c r="AB459" i="2"/>
  <c r="X459" i="2"/>
  <c r="T459" i="2"/>
  <c r="P459" i="2"/>
  <c r="L459" i="2"/>
  <c r="H459" i="2"/>
  <c r="D459" i="2"/>
  <c r="U459" i="2"/>
  <c r="I459" i="2"/>
  <c r="AA459" i="2"/>
  <c r="W459" i="2"/>
  <c r="S459" i="2"/>
  <c r="O459" i="2"/>
  <c r="K459" i="2"/>
  <c r="G459" i="2"/>
  <c r="Q459" i="2"/>
  <c r="Z459" i="2"/>
  <c r="V459" i="2"/>
  <c r="R459" i="2"/>
  <c r="N459" i="2"/>
  <c r="J459" i="2"/>
  <c r="F459" i="2"/>
  <c r="Y459" i="2"/>
  <c r="M459" i="2"/>
  <c r="E459" i="2"/>
  <c r="Y451" i="2"/>
  <c r="U451" i="2"/>
  <c r="Q451" i="2"/>
  <c r="M451" i="2"/>
  <c r="I451" i="2"/>
  <c r="E451" i="2"/>
  <c r="AB451" i="2"/>
  <c r="X451" i="2"/>
  <c r="T451" i="2"/>
  <c r="P451" i="2"/>
  <c r="L451" i="2"/>
  <c r="H451" i="2"/>
  <c r="D451" i="2"/>
  <c r="AA451" i="2"/>
  <c r="W451" i="2"/>
  <c r="S451" i="2"/>
  <c r="O451" i="2"/>
  <c r="K451" i="2"/>
  <c r="G451" i="2"/>
  <c r="Z451" i="2"/>
  <c r="V451" i="2"/>
  <c r="R451" i="2"/>
  <c r="N451" i="2"/>
  <c r="J451" i="2"/>
  <c r="F451" i="2"/>
  <c r="G455" i="2"/>
  <c r="K455" i="2"/>
  <c r="O455" i="2"/>
  <c r="S455" i="2"/>
  <c r="W455" i="2"/>
  <c r="AA455" i="2"/>
  <c r="D455" i="2"/>
  <c r="H455" i="2"/>
  <c r="L455" i="2"/>
  <c r="P455" i="2"/>
  <c r="T455" i="2"/>
  <c r="X455" i="2"/>
  <c r="AB455" i="2"/>
  <c r="E455" i="2"/>
  <c r="I455" i="2"/>
  <c r="M455" i="2"/>
  <c r="Q455" i="2"/>
  <c r="U455" i="2"/>
  <c r="Y455" i="2"/>
  <c r="F455" i="2"/>
  <c r="J455" i="2"/>
  <c r="N455" i="2"/>
  <c r="R455" i="2"/>
  <c r="V455" i="2"/>
  <c r="B242" i="2"/>
  <c r="B240" i="2"/>
  <c r="B238" i="2"/>
  <c r="B236" i="2"/>
  <c r="B234" i="2"/>
  <c r="B232" i="2"/>
  <c r="B252" i="2"/>
  <c r="B250" i="2"/>
  <c r="B226" i="2"/>
  <c r="B224" i="2"/>
  <c r="B222" i="2"/>
  <c r="C10" i="2" l="1"/>
  <c r="C12" i="2"/>
  <c r="C14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74" i="2"/>
  <c r="C76" i="2"/>
  <c r="C78" i="2"/>
  <c r="C80" i="2"/>
  <c r="C82" i="2"/>
  <c r="C84" i="2"/>
  <c r="C86" i="2"/>
  <c r="C88" i="2"/>
  <c r="C90" i="2"/>
  <c r="C92" i="2"/>
  <c r="C94" i="2"/>
  <c r="C96" i="2"/>
  <c r="C98" i="2"/>
  <c r="C100" i="2"/>
  <c r="C102" i="2"/>
  <c r="C104" i="2"/>
  <c r="C106" i="2"/>
  <c r="C108" i="2"/>
  <c r="C110" i="2"/>
  <c r="C112" i="2"/>
  <c r="C114" i="2"/>
  <c r="C116" i="2"/>
  <c r="C118" i="2"/>
  <c r="C120" i="2"/>
  <c r="C122" i="2"/>
  <c r="C124" i="2"/>
  <c r="C126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8" i="2"/>
  <c r="C863" i="2" l="1"/>
  <c r="C723" i="2" l="1"/>
  <c r="C725" i="2"/>
  <c r="C727" i="2"/>
  <c r="C729" i="2"/>
  <c r="C731" i="2"/>
  <c r="C733" i="2"/>
  <c r="C735" i="2"/>
  <c r="C737" i="2"/>
  <c r="C739" i="2"/>
  <c r="C741" i="2"/>
  <c r="C743" i="2"/>
  <c r="C745" i="2"/>
  <c r="C747" i="2"/>
  <c r="C749" i="2"/>
  <c r="C751" i="2"/>
  <c r="C753" i="2"/>
  <c r="C755" i="2"/>
  <c r="C757" i="2"/>
  <c r="C759" i="2"/>
  <c r="C761" i="2"/>
  <c r="C763" i="2"/>
  <c r="C765" i="2"/>
  <c r="C767" i="2"/>
  <c r="C769" i="2"/>
  <c r="C771" i="2"/>
  <c r="C773" i="2"/>
  <c r="C775" i="2"/>
  <c r="C777" i="2"/>
  <c r="C779" i="2"/>
  <c r="C781" i="2"/>
  <c r="C783" i="2"/>
  <c r="C785" i="2"/>
  <c r="C787" i="2"/>
  <c r="C789" i="2"/>
  <c r="C791" i="2"/>
  <c r="C793" i="2"/>
  <c r="C795" i="2"/>
  <c r="C797" i="2"/>
  <c r="C799" i="2"/>
  <c r="C801" i="2"/>
  <c r="C803" i="2"/>
  <c r="C805" i="2"/>
  <c r="C807" i="2"/>
  <c r="C809" i="2"/>
  <c r="C811" i="2"/>
  <c r="C813" i="2"/>
  <c r="C815" i="2"/>
  <c r="C817" i="2"/>
  <c r="C819" i="2"/>
  <c r="C821" i="2"/>
  <c r="C823" i="2"/>
  <c r="C825" i="2"/>
  <c r="C827" i="2"/>
  <c r="C829" i="2"/>
  <c r="C831" i="2"/>
  <c r="C833" i="2"/>
  <c r="C835" i="2"/>
  <c r="C837" i="2"/>
  <c r="C839" i="2"/>
  <c r="C841" i="2"/>
  <c r="C843" i="2"/>
  <c r="C845" i="2"/>
  <c r="C847" i="2"/>
  <c r="C849" i="2"/>
  <c r="C851" i="2"/>
  <c r="C853" i="2"/>
  <c r="C855" i="2"/>
  <c r="C857" i="2"/>
  <c r="C859" i="2"/>
  <c r="C861" i="2"/>
  <c r="C721" i="2"/>
  <c r="C1233" i="2"/>
  <c r="C1235" i="2"/>
  <c r="C1237" i="2"/>
  <c r="C1231" i="2"/>
  <c r="C865" i="2" l="1"/>
  <c r="AB864" i="2"/>
  <c r="E864" i="2" l="1"/>
  <c r="M864" i="2"/>
  <c r="U864" i="2"/>
  <c r="J864" i="2"/>
  <c r="N864" i="2"/>
  <c r="R864" i="2"/>
  <c r="V864" i="2"/>
  <c r="Z864" i="2"/>
  <c r="O864" i="2"/>
  <c r="W864" i="2"/>
  <c r="AA864" i="2"/>
  <c r="I864" i="2"/>
  <c r="Q864" i="2"/>
  <c r="Y864" i="2"/>
  <c r="F864" i="2"/>
  <c r="G864" i="2"/>
  <c r="K864" i="2"/>
  <c r="S864" i="2"/>
  <c r="D864" i="2"/>
  <c r="H864" i="2"/>
  <c r="L864" i="2"/>
  <c r="P864" i="2"/>
  <c r="T864" i="2"/>
  <c r="X864" i="2"/>
  <c r="C1180" i="2" l="1"/>
  <c r="E1086" i="2"/>
  <c r="F1086" i="2"/>
  <c r="G1086" i="2"/>
  <c r="H1086" i="2"/>
  <c r="I1086" i="2"/>
  <c r="J1086" i="2"/>
  <c r="K1086" i="2"/>
  <c r="L1086" i="2"/>
  <c r="M1086" i="2"/>
  <c r="N1086" i="2"/>
  <c r="O1086" i="2"/>
  <c r="P1086" i="2"/>
  <c r="Q1086" i="2"/>
  <c r="R1086" i="2"/>
  <c r="S1086" i="2"/>
  <c r="T1086" i="2"/>
  <c r="U1086" i="2"/>
  <c r="V1086" i="2"/>
  <c r="W1086" i="2"/>
  <c r="X1086" i="2"/>
  <c r="Y1086" i="2"/>
  <c r="Z1086" i="2"/>
  <c r="AA1086" i="2"/>
  <c r="AB1086" i="2"/>
  <c r="D1086" i="2"/>
  <c r="C1086" i="2"/>
  <c r="B1086" i="2"/>
  <c r="B662" i="2"/>
  <c r="C658" i="2"/>
  <c r="AB659" i="2" s="1"/>
  <c r="C660" i="2"/>
  <c r="F661" i="2" s="1"/>
  <c r="Y661" i="2" l="1"/>
  <c r="U661" i="2"/>
  <c r="Q661" i="2"/>
  <c r="M661" i="2"/>
  <c r="I661" i="2"/>
  <c r="E661" i="2"/>
  <c r="AB661" i="2"/>
  <c r="X661" i="2"/>
  <c r="T661" i="2"/>
  <c r="P661" i="2"/>
  <c r="L661" i="2"/>
  <c r="H661" i="2"/>
  <c r="D661" i="2"/>
  <c r="AA661" i="2"/>
  <c r="W661" i="2"/>
  <c r="S661" i="2"/>
  <c r="O661" i="2"/>
  <c r="K661" i="2"/>
  <c r="G661" i="2"/>
  <c r="Z661" i="2"/>
  <c r="V661" i="2"/>
  <c r="R661" i="2"/>
  <c r="N661" i="2"/>
  <c r="J661" i="2"/>
  <c r="E659" i="2"/>
  <c r="M659" i="2"/>
  <c r="Y659" i="2"/>
  <c r="F659" i="2"/>
  <c r="J659" i="2"/>
  <c r="N659" i="2"/>
  <c r="R659" i="2"/>
  <c r="V659" i="2"/>
  <c r="Z659" i="2"/>
  <c r="G659" i="2"/>
  <c r="K659" i="2"/>
  <c r="O659" i="2"/>
  <c r="S659" i="2"/>
  <c r="W659" i="2"/>
  <c r="AA659" i="2"/>
  <c r="I659" i="2"/>
  <c r="Q659" i="2"/>
  <c r="U659" i="2"/>
  <c r="D659" i="2"/>
  <c r="H659" i="2"/>
  <c r="L659" i="2"/>
  <c r="P659" i="2"/>
  <c r="T659" i="2"/>
  <c r="X659" i="2"/>
  <c r="C472" i="2"/>
  <c r="C474" i="2"/>
  <c r="C476" i="2"/>
  <c r="C478" i="2"/>
  <c r="C480" i="2"/>
  <c r="C482" i="2"/>
  <c r="C484" i="2"/>
  <c r="C486" i="2"/>
  <c r="C488" i="2"/>
  <c r="C490" i="2"/>
  <c r="C492" i="2"/>
  <c r="C494" i="2"/>
  <c r="C496" i="2"/>
  <c r="C498" i="2"/>
  <c r="C500" i="2"/>
  <c r="C502" i="2"/>
  <c r="C504" i="2"/>
  <c r="C506" i="2"/>
  <c r="C508" i="2"/>
  <c r="C510" i="2"/>
  <c r="C512" i="2"/>
  <c r="C514" i="2"/>
  <c r="C516" i="2"/>
  <c r="C518" i="2"/>
  <c r="C520" i="2"/>
  <c r="C522" i="2"/>
  <c r="C524" i="2"/>
  <c r="C526" i="2"/>
  <c r="C528" i="2"/>
  <c r="C530" i="2"/>
  <c r="C532" i="2"/>
  <c r="C534" i="2"/>
  <c r="C536" i="2"/>
  <c r="C538" i="2"/>
  <c r="C540" i="2"/>
  <c r="C542" i="2"/>
  <c r="C544" i="2"/>
  <c r="C546" i="2"/>
  <c r="C548" i="2"/>
  <c r="C550" i="2"/>
  <c r="C552" i="2"/>
  <c r="C554" i="2"/>
  <c r="C556" i="2"/>
  <c r="C558" i="2"/>
  <c r="C560" i="2"/>
  <c r="C562" i="2"/>
  <c r="C564" i="2"/>
  <c r="C566" i="2"/>
  <c r="C568" i="2"/>
  <c r="C570" i="2"/>
  <c r="C572" i="2"/>
  <c r="C574" i="2"/>
  <c r="C576" i="2"/>
  <c r="C578" i="2"/>
  <c r="C580" i="2"/>
  <c r="C582" i="2"/>
  <c r="C584" i="2"/>
  <c r="C586" i="2"/>
  <c r="C588" i="2"/>
  <c r="C590" i="2"/>
  <c r="C592" i="2"/>
  <c r="C594" i="2"/>
  <c r="C596" i="2"/>
  <c r="C598" i="2"/>
  <c r="C600" i="2"/>
  <c r="C602" i="2"/>
  <c r="C604" i="2"/>
  <c r="C606" i="2"/>
  <c r="C608" i="2"/>
  <c r="C610" i="2"/>
  <c r="C612" i="2"/>
  <c r="C614" i="2"/>
  <c r="C616" i="2"/>
  <c r="C618" i="2"/>
  <c r="C620" i="2"/>
  <c r="C622" i="2"/>
  <c r="C624" i="2"/>
  <c r="C626" i="2"/>
  <c r="C628" i="2"/>
  <c r="C630" i="2"/>
  <c r="C632" i="2"/>
  <c r="C634" i="2"/>
  <c r="C636" i="2"/>
  <c r="C638" i="2"/>
  <c r="C640" i="2"/>
  <c r="C642" i="2"/>
  <c r="C644" i="2"/>
  <c r="C646" i="2"/>
  <c r="C648" i="2"/>
  <c r="C650" i="2"/>
  <c r="C652" i="2"/>
  <c r="C654" i="2"/>
  <c r="C656" i="2"/>
  <c r="C470" i="2"/>
  <c r="C662" i="2" l="1"/>
  <c r="B596" i="2"/>
  <c r="B598" i="2"/>
  <c r="B602" i="2"/>
  <c r="B600" i="2"/>
  <c r="B560" i="2"/>
  <c r="B562" i="2"/>
  <c r="B584" i="2"/>
  <c r="B586" i="2"/>
  <c r="B580" i="2"/>
  <c r="B582" i="2"/>
  <c r="B556" i="2"/>
  <c r="B558" i="2"/>
  <c r="B552" i="2"/>
  <c r="B554" i="2"/>
  <c r="B548" i="2"/>
  <c r="B550" i="2"/>
  <c r="B544" i="2"/>
  <c r="B546" i="2"/>
  <c r="B576" i="2"/>
  <c r="B578" i="2"/>
  <c r="B510" i="2"/>
  <c r="B508" i="2"/>
  <c r="B488" i="2"/>
  <c r="B490" i="2"/>
  <c r="B506" i="2"/>
  <c r="B504" i="2"/>
  <c r="B480" i="2"/>
  <c r="B478" i="2"/>
  <c r="B590" i="2"/>
  <c r="B588" i="2"/>
  <c r="B514" i="2"/>
  <c r="B512" i="2"/>
  <c r="B496" i="2"/>
  <c r="B494" i="2"/>
  <c r="C1080" i="2" l="1"/>
  <c r="AB1081" i="2" s="1"/>
  <c r="M1081" i="2" l="1"/>
  <c r="Z1081" i="2"/>
  <c r="G1081" i="2"/>
  <c r="K1081" i="2"/>
  <c r="O1081" i="2"/>
  <c r="S1081" i="2"/>
  <c r="W1081" i="2"/>
  <c r="AA1081" i="2"/>
  <c r="E1081" i="2"/>
  <c r="I1081" i="2"/>
  <c r="Q1081" i="2"/>
  <c r="U1081" i="2"/>
  <c r="Y1081" i="2"/>
  <c r="F1081" i="2"/>
  <c r="J1081" i="2"/>
  <c r="N1081" i="2"/>
  <c r="R1081" i="2"/>
  <c r="V1081" i="2"/>
  <c r="D1081" i="2"/>
  <c r="H1081" i="2"/>
  <c r="L1081" i="2"/>
  <c r="P1081" i="2"/>
  <c r="T1081" i="2"/>
  <c r="X1081" i="2"/>
  <c r="C1028" i="2" l="1"/>
  <c r="C1030" i="2"/>
  <c r="C1032" i="2"/>
  <c r="C1034" i="2"/>
  <c r="C1036" i="2"/>
  <c r="C1038" i="2"/>
  <c r="C1040" i="2"/>
  <c r="C1042" i="2"/>
  <c r="C1044" i="2"/>
  <c r="C1046" i="2"/>
  <c r="C1048" i="2"/>
  <c r="C1050" i="2"/>
  <c r="C1052" i="2"/>
  <c r="C1054" i="2"/>
  <c r="C1056" i="2"/>
  <c r="C1058" i="2"/>
  <c r="C1060" i="2"/>
  <c r="C1062" i="2"/>
  <c r="C1064" i="2"/>
  <c r="C1066" i="2"/>
  <c r="C1068" i="2"/>
  <c r="C1070" i="2"/>
  <c r="C1072" i="2"/>
  <c r="C1074" i="2"/>
  <c r="C1076" i="2"/>
  <c r="C1078" i="2"/>
  <c r="C1082" i="2"/>
  <c r="C1084" i="2"/>
  <c r="Z1083" i="2" l="1"/>
  <c r="AB1085" i="2"/>
  <c r="B1074" i="2"/>
  <c r="B1072" i="2"/>
  <c r="B1070" i="2"/>
  <c r="B1068" i="2"/>
  <c r="B1030" i="2"/>
  <c r="B1028" i="2"/>
  <c r="C1026" i="2"/>
  <c r="G1083" i="2" l="1"/>
  <c r="K1083" i="2"/>
  <c r="O1083" i="2"/>
  <c r="S1083" i="2"/>
  <c r="W1083" i="2"/>
  <c r="AA1083" i="2"/>
  <c r="D1083" i="2"/>
  <c r="H1083" i="2"/>
  <c r="L1083" i="2"/>
  <c r="P1083" i="2"/>
  <c r="T1083" i="2"/>
  <c r="X1083" i="2"/>
  <c r="AB1083" i="2"/>
  <c r="E1083" i="2"/>
  <c r="I1083" i="2"/>
  <c r="M1083" i="2"/>
  <c r="Q1083" i="2"/>
  <c r="U1083" i="2"/>
  <c r="Y1083" i="2"/>
  <c r="F1083" i="2"/>
  <c r="J1083" i="2"/>
  <c r="N1083" i="2"/>
  <c r="R1083" i="2"/>
  <c r="V1083" i="2"/>
  <c r="E1085" i="2"/>
  <c r="I1085" i="2"/>
  <c r="M1085" i="2"/>
  <c r="Q1085" i="2"/>
  <c r="U1085" i="2"/>
  <c r="Y1085" i="2"/>
  <c r="F1085" i="2"/>
  <c r="J1085" i="2"/>
  <c r="N1085" i="2"/>
  <c r="R1085" i="2"/>
  <c r="V1085" i="2"/>
  <c r="Z1085" i="2"/>
  <c r="G1085" i="2"/>
  <c r="K1085" i="2"/>
  <c r="O1085" i="2"/>
  <c r="S1085" i="2"/>
  <c r="W1085" i="2"/>
  <c r="AA1085" i="2"/>
  <c r="D1085" i="2"/>
  <c r="H1085" i="2"/>
  <c r="L1085" i="2"/>
  <c r="P1085" i="2"/>
  <c r="T1085" i="2"/>
  <c r="X1085" i="2"/>
  <c r="C1295" i="2" l="1"/>
  <c r="C1293" i="2"/>
  <c r="C1297" i="2" l="1"/>
  <c r="C1291" i="2"/>
  <c r="C1289" i="2"/>
  <c r="C1287" i="2"/>
  <c r="C1285" i="2"/>
  <c r="C1283" i="2"/>
  <c r="C1281" i="2"/>
  <c r="C1279" i="2"/>
  <c r="C1277" i="2"/>
  <c r="C1275" i="2"/>
  <c r="C1273" i="2"/>
  <c r="C1271" i="2"/>
  <c r="C1269" i="2"/>
  <c r="C1267" i="2"/>
  <c r="C1265" i="2"/>
  <c r="C1263" i="2"/>
  <c r="C1261" i="2"/>
  <c r="C1259" i="2" l="1"/>
  <c r="C1257" i="2"/>
  <c r="C1247" i="2" l="1"/>
  <c r="C1221" i="2" l="1"/>
  <c r="C1208" i="2" l="1"/>
  <c r="C1198" i="2"/>
  <c r="C1188" i="2"/>
  <c r="C1166" i="2"/>
  <c r="C1168" i="2"/>
  <c r="C1169" i="2"/>
  <c r="C1170" i="2"/>
  <c r="C1172" i="2"/>
  <c r="C1174" i="2"/>
  <c r="C1176" i="2"/>
  <c r="C1178" i="2"/>
  <c r="C1012" i="2"/>
  <c r="C1018" i="2" s="1"/>
  <c r="C1014" i="2"/>
  <c r="C1016" i="2"/>
  <c r="C1010" i="2"/>
  <c r="C1164" i="2"/>
  <c r="B178" i="2" l="1"/>
  <c r="C174" i="2" l="1"/>
  <c r="C176" i="2"/>
  <c r="B176" i="2"/>
  <c r="B174" i="2"/>
  <c r="C172" i="2"/>
  <c r="B172" i="2"/>
  <c r="C170" i="2"/>
  <c r="B170" i="2"/>
  <c r="C178" i="2" l="1"/>
  <c r="B8" i="2"/>
  <c r="B30" i="2" l="1"/>
  <c r="B28" i="2"/>
  <c r="B22" i="2"/>
  <c r="B24" i="2"/>
  <c r="B26" i="2"/>
  <c r="B14" i="2"/>
  <c r="B64" i="2"/>
  <c r="B60" i="2"/>
  <c r="B126" i="2"/>
  <c r="B124" i="2"/>
  <c r="B1156" i="2" l="1"/>
  <c r="B1154" i="2"/>
  <c r="B1152" i="2"/>
  <c r="B1146" i="2"/>
  <c r="B1144" i="2"/>
  <c r="B1108" i="2"/>
  <c r="B1106" i="2"/>
  <c r="B1104" i="2"/>
  <c r="B1102" i="2"/>
  <c r="B1096" i="2"/>
  <c r="B1094" i="2"/>
  <c r="B1002" i="2" l="1"/>
  <c r="B988" i="2" l="1"/>
  <c r="B920" i="2"/>
  <c r="B712" i="2" l="1"/>
  <c r="D987" i="2" l="1"/>
  <c r="AB987" i="2"/>
  <c r="Z985" i="2"/>
  <c r="Z981" i="2"/>
  <c r="B968" i="2"/>
  <c r="B944" i="2"/>
  <c r="B942" i="2"/>
  <c r="B940" i="2"/>
  <c r="B938" i="2"/>
  <c r="B936" i="2"/>
  <c r="B934" i="2"/>
  <c r="B930" i="2"/>
  <c r="B932" i="2"/>
  <c r="B912" i="2"/>
  <c r="B910" i="2"/>
  <c r="B908" i="2"/>
  <c r="B906" i="2"/>
  <c r="B896" i="2"/>
  <c r="B882" i="2"/>
  <c r="B880" i="2"/>
  <c r="B212" i="2"/>
  <c r="AB211" i="2"/>
  <c r="AB209" i="2"/>
  <c r="B202" i="2"/>
  <c r="B200" i="2"/>
  <c r="B122" i="2"/>
  <c r="B162" i="2"/>
  <c r="B94" i="2"/>
  <c r="B92" i="2"/>
  <c r="B90" i="2"/>
  <c r="B88" i="2"/>
  <c r="Z983" i="2" l="1"/>
  <c r="J987" i="2"/>
  <c r="R987" i="2"/>
  <c r="E987" i="2"/>
  <c r="M987" i="2"/>
  <c r="U987" i="2"/>
  <c r="F987" i="2"/>
  <c r="N987" i="2"/>
  <c r="V987" i="2"/>
  <c r="I987" i="2"/>
  <c r="Q987" i="2"/>
  <c r="Y987" i="2"/>
  <c r="K985" i="2"/>
  <c r="W985" i="2"/>
  <c r="AA985" i="2"/>
  <c r="L985" i="2"/>
  <c r="T985" i="2"/>
  <c r="AB985" i="2"/>
  <c r="Z987" i="2"/>
  <c r="O985" i="2"/>
  <c r="H985" i="2"/>
  <c r="E985" i="2"/>
  <c r="I985" i="2"/>
  <c r="M985" i="2"/>
  <c r="Q985" i="2"/>
  <c r="U985" i="2"/>
  <c r="Y985" i="2"/>
  <c r="G987" i="2"/>
  <c r="K987" i="2"/>
  <c r="O987" i="2"/>
  <c r="S987" i="2"/>
  <c r="W987" i="2"/>
  <c r="AA987" i="2"/>
  <c r="G985" i="2"/>
  <c r="S985" i="2"/>
  <c r="D985" i="2"/>
  <c r="P985" i="2"/>
  <c r="X985" i="2"/>
  <c r="F985" i="2"/>
  <c r="J985" i="2"/>
  <c r="N985" i="2"/>
  <c r="R985" i="2"/>
  <c r="V985" i="2"/>
  <c r="H987" i="2"/>
  <c r="L987" i="2"/>
  <c r="P987" i="2"/>
  <c r="T987" i="2"/>
  <c r="X987" i="2"/>
  <c r="G983" i="2"/>
  <c r="K983" i="2"/>
  <c r="O983" i="2"/>
  <c r="S983" i="2"/>
  <c r="W983" i="2"/>
  <c r="AA983" i="2"/>
  <c r="D983" i="2"/>
  <c r="H983" i="2"/>
  <c r="L983" i="2"/>
  <c r="P983" i="2"/>
  <c r="T983" i="2"/>
  <c r="X983" i="2"/>
  <c r="AB983" i="2"/>
  <c r="E983" i="2"/>
  <c r="I983" i="2"/>
  <c r="M983" i="2"/>
  <c r="Q983" i="2"/>
  <c r="U983" i="2"/>
  <c r="Y983" i="2"/>
  <c r="F983" i="2"/>
  <c r="J983" i="2"/>
  <c r="N983" i="2"/>
  <c r="R983" i="2"/>
  <c r="V983" i="2"/>
  <c r="G981" i="2"/>
  <c r="K981" i="2"/>
  <c r="O981" i="2"/>
  <c r="S981" i="2"/>
  <c r="W981" i="2"/>
  <c r="AA981" i="2"/>
  <c r="D981" i="2"/>
  <c r="H981" i="2"/>
  <c r="L981" i="2"/>
  <c r="P981" i="2"/>
  <c r="T981" i="2"/>
  <c r="X981" i="2"/>
  <c r="AB981" i="2"/>
  <c r="E981" i="2"/>
  <c r="I981" i="2"/>
  <c r="M981" i="2"/>
  <c r="Q981" i="2"/>
  <c r="U981" i="2"/>
  <c r="Y981" i="2"/>
  <c r="F981" i="2"/>
  <c r="J981" i="2"/>
  <c r="N981" i="2"/>
  <c r="R981" i="2"/>
  <c r="V981" i="2"/>
  <c r="E211" i="2"/>
  <c r="I211" i="2"/>
  <c r="F211" i="2"/>
  <c r="J211" i="2"/>
  <c r="N211" i="2"/>
  <c r="R211" i="2"/>
  <c r="V211" i="2"/>
  <c r="Z211" i="2"/>
  <c r="G211" i="2"/>
  <c r="K211" i="2"/>
  <c r="O211" i="2"/>
  <c r="S211" i="2"/>
  <c r="W211" i="2"/>
  <c r="AA211" i="2"/>
  <c r="M211" i="2"/>
  <c r="Q211" i="2"/>
  <c r="U211" i="2"/>
  <c r="Y211" i="2"/>
  <c r="D211" i="2"/>
  <c r="H211" i="2"/>
  <c r="L211" i="2"/>
  <c r="P211" i="2"/>
  <c r="T211" i="2"/>
  <c r="X211" i="2"/>
  <c r="E209" i="2"/>
  <c r="M209" i="2"/>
  <c r="U209" i="2"/>
  <c r="F209" i="2"/>
  <c r="J209" i="2"/>
  <c r="N209" i="2"/>
  <c r="R209" i="2"/>
  <c r="V209" i="2"/>
  <c r="Z209" i="2"/>
  <c r="G209" i="2"/>
  <c r="K209" i="2"/>
  <c r="O209" i="2"/>
  <c r="S209" i="2"/>
  <c r="W209" i="2"/>
  <c r="AA209" i="2"/>
  <c r="I209" i="2"/>
  <c r="Q209" i="2"/>
  <c r="Y209" i="2"/>
  <c r="D209" i="2"/>
  <c r="H209" i="2"/>
  <c r="L209" i="2"/>
  <c r="P209" i="2"/>
  <c r="T209" i="2"/>
  <c r="X209" i="2"/>
  <c r="B86" i="2"/>
  <c r="B84" i="2"/>
  <c r="B44" i="2"/>
  <c r="B42" i="2"/>
  <c r="B38" i="2"/>
  <c r="B36" i="2"/>
  <c r="B1239" i="2" l="1"/>
  <c r="X1298" i="2" l="1"/>
  <c r="U1296" i="2"/>
  <c r="AB1296" i="2"/>
  <c r="O1294" i="2"/>
  <c r="AB1292" i="2"/>
  <c r="T1290" i="2"/>
  <c r="U1288" i="2"/>
  <c r="AB1288" i="2"/>
  <c r="K1286" i="2"/>
  <c r="AA1286" i="2"/>
  <c r="V1284" i="2"/>
  <c r="AB1284" i="2"/>
  <c r="AB1282" i="2"/>
  <c r="AA1282" i="2"/>
  <c r="Y1280" i="2"/>
  <c r="M1280" i="2"/>
  <c r="X1278" i="2"/>
  <c r="AA1276" i="2"/>
  <c r="T1272" i="2"/>
  <c r="S1270" i="2"/>
  <c r="R1268" i="2"/>
  <c r="AB1266" i="2"/>
  <c r="H1264" i="2"/>
  <c r="V1262" i="2"/>
  <c r="N1262" i="2"/>
  <c r="F1262" i="2"/>
  <c r="AB1262" i="2"/>
  <c r="P1260" i="2"/>
  <c r="I1260" i="2"/>
  <c r="B1249" i="2"/>
  <c r="AB1248" i="2"/>
  <c r="AB1249" i="2" s="1"/>
  <c r="S1238" i="2"/>
  <c r="Z1236" i="2"/>
  <c r="T1236" i="2"/>
  <c r="P1236" i="2"/>
  <c r="I1236" i="2"/>
  <c r="E1236" i="2"/>
  <c r="AA1236" i="2"/>
  <c r="R1234" i="2"/>
  <c r="B1223" i="2"/>
  <c r="S1222" i="2"/>
  <c r="S1223" i="2" s="1"/>
  <c r="B1213" i="2"/>
  <c r="N1209" i="2"/>
  <c r="N1213" i="2" s="1"/>
  <c r="C1213" i="2"/>
  <c r="B1200" i="2"/>
  <c r="B1190" i="2"/>
  <c r="AA1189" i="2"/>
  <c r="AA1190" i="2" s="1"/>
  <c r="B1180" i="2"/>
  <c r="I1179" i="2"/>
  <c r="O1177" i="2"/>
  <c r="W1175" i="2"/>
  <c r="W1173" i="2"/>
  <c r="Q1171" i="2"/>
  <c r="F1171" i="2"/>
  <c r="R1171" i="2"/>
  <c r="AA1169" i="2"/>
  <c r="M1167" i="2"/>
  <c r="V1167" i="2"/>
  <c r="T1155" i="2"/>
  <c r="Y1153" i="2"/>
  <c r="I1153" i="2"/>
  <c r="T1153" i="2"/>
  <c r="AB1151" i="2"/>
  <c r="AA1149" i="2"/>
  <c r="Z1147" i="2"/>
  <c r="T1147" i="2"/>
  <c r="P1147" i="2"/>
  <c r="J1147" i="2"/>
  <c r="F1147" i="2"/>
  <c r="D1147" i="2"/>
  <c r="AA1147" i="2"/>
  <c r="V1145" i="2"/>
  <c r="AA1143" i="2"/>
  <c r="V1141" i="2"/>
  <c r="AA1139" i="2"/>
  <c r="K1137" i="2"/>
  <c r="AA1135" i="2"/>
  <c r="V1133" i="2"/>
  <c r="AA1131" i="2"/>
  <c r="Z1129" i="2"/>
  <c r="AA1127" i="2"/>
  <c r="Z1125" i="2"/>
  <c r="R1125" i="2"/>
  <c r="AA1123" i="2"/>
  <c r="S1121" i="2"/>
  <c r="AA1119" i="2"/>
  <c r="Z1117" i="2"/>
  <c r="R1117" i="2"/>
  <c r="O1117" i="2"/>
  <c r="G1117" i="2"/>
  <c r="F1117" i="2"/>
  <c r="W1117" i="2"/>
  <c r="Z1115" i="2"/>
  <c r="Y1115" i="2"/>
  <c r="U1115" i="2"/>
  <c r="T1115" i="2"/>
  <c r="P1115" i="2"/>
  <c r="N1115" i="2"/>
  <c r="J1115" i="2"/>
  <c r="I1115" i="2"/>
  <c r="E1115" i="2"/>
  <c r="D1115" i="2"/>
  <c r="AA1115" i="2"/>
  <c r="O1113" i="2"/>
  <c r="AA1111" i="2"/>
  <c r="Z1109" i="2"/>
  <c r="Y1107" i="2"/>
  <c r="N1107" i="2"/>
  <c r="E1107" i="2"/>
  <c r="V1107" i="2"/>
  <c r="X1105" i="2"/>
  <c r="P1105" i="2"/>
  <c r="H1105" i="2"/>
  <c r="T1103" i="2"/>
  <c r="Z1101" i="2"/>
  <c r="AA1099" i="2"/>
  <c r="K1097" i="2"/>
  <c r="Y1095" i="2"/>
  <c r="I1095" i="2"/>
  <c r="V1095" i="2"/>
  <c r="AB1079" i="2"/>
  <c r="G1079" i="2"/>
  <c r="W1079" i="2"/>
  <c r="AB1077" i="2"/>
  <c r="AA1075" i="2"/>
  <c r="AB1073" i="2"/>
  <c r="P1071" i="2"/>
  <c r="H1071" i="2"/>
  <c r="X1071" i="2"/>
  <c r="Y1069" i="2"/>
  <c r="E1069" i="2"/>
  <c r="AB1069" i="2"/>
  <c r="W1067" i="2"/>
  <c r="P1067" i="2"/>
  <c r="Y1065" i="2"/>
  <c r="N1065" i="2"/>
  <c r="E1065" i="2"/>
  <c r="AB1065" i="2"/>
  <c r="W1063" i="2"/>
  <c r="U1061" i="2"/>
  <c r="I1061" i="2"/>
  <c r="AB1061" i="2"/>
  <c r="AA1059" i="2"/>
  <c r="K1059" i="2"/>
  <c r="AB1057" i="2"/>
  <c r="AB1055" i="2"/>
  <c r="X1051" i="2"/>
  <c r="G1049" i="2"/>
  <c r="W1049" i="2"/>
  <c r="G1047" i="2"/>
  <c r="AB1047" i="2"/>
  <c r="AA1045" i="2"/>
  <c r="W1045" i="2"/>
  <c r="U1043" i="2"/>
  <c r="Q1041" i="2"/>
  <c r="J1041" i="2"/>
  <c r="Z1041" i="2"/>
  <c r="K1039" i="2"/>
  <c r="AA1039" i="2"/>
  <c r="AB1037" i="2"/>
  <c r="H1035" i="2"/>
  <c r="P1035" i="2"/>
  <c r="V1033" i="2"/>
  <c r="F1033" i="2"/>
  <c r="AB1033" i="2"/>
  <c r="AB1031" i="2"/>
  <c r="X1031" i="2"/>
  <c r="T1031" i="2"/>
  <c r="P1031" i="2"/>
  <c r="O1031" i="2"/>
  <c r="H1031" i="2"/>
  <c r="G1031" i="2"/>
  <c r="D1031" i="2"/>
  <c r="W1031" i="2"/>
  <c r="R1029" i="2"/>
  <c r="M1027" i="2"/>
  <c r="Z1027" i="2"/>
  <c r="B1018" i="2"/>
  <c r="V1017" i="2"/>
  <c r="AA1015" i="2"/>
  <c r="K1013" i="2"/>
  <c r="AB1013" i="2"/>
  <c r="L1011" i="2"/>
  <c r="AA1011" i="2"/>
  <c r="V1001" i="2"/>
  <c r="V1002" i="2" s="1"/>
  <c r="K1001" i="2"/>
  <c r="K1002" i="2" s="1"/>
  <c r="R1001" i="2"/>
  <c r="R1002" i="2" s="1"/>
  <c r="N997" i="2"/>
  <c r="E997" i="2"/>
  <c r="I997" i="2"/>
  <c r="AB979" i="2"/>
  <c r="V979" i="2"/>
  <c r="R979" i="2"/>
  <c r="K979" i="2"/>
  <c r="G979" i="2"/>
  <c r="AA979" i="2"/>
  <c r="AB977" i="2"/>
  <c r="AB988" i="2" s="1"/>
  <c r="V977" i="2"/>
  <c r="V988" i="2" s="1"/>
  <c r="Q977" i="2"/>
  <c r="L977" i="2"/>
  <c r="F977" i="2"/>
  <c r="AA977" i="2"/>
  <c r="AA988" i="2" s="1"/>
  <c r="V967" i="2"/>
  <c r="U965" i="2"/>
  <c r="K965" i="2"/>
  <c r="AB965" i="2"/>
  <c r="Z963" i="2"/>
  <c r="AB961" i="2"/>
  <c r="AA961" i="2"/>
  <c r="U961" i="2"/>
  <c r="T961" i="2"/>
  <c r="O961" i="2"/>
  <c r="L961" i="2"/>
  <c r="G961" i="2"/>
  <c r="E961" i="2"/>
  <c r="Y961" i="2"/>
  <c r="Y957" i="2"/>
  <c r="I957" i="2"/>
  <c r="T957" i="2"/>
  <c r="W955" i="2"/>
  <c r="M955" i="2"/>
  <c r="N955" i="2"/>
  <c r="Q953" i="2"/>
  <c r="W953" i="2"/>
  <c r="AA951" i="2"/>
  <c r="R951" i="2"/>
  <c r="Q951" i="2"/>
  <c r="G951" i="2"/>
  <c r="F951" i="2"/>
  <c r="W951" i="2"/>
  <c r="AB949" i="2"/>
  <c r="AA949" i="2"/>
  <c r="U949" i="2"/>
  <c r="Q949" i="2"/>
  <c r="P949" i="2"/>
  <c r="K949" i="2"/>
  <c r="G949" i="2"/>
  <c r="E949" i="2"/>
  <c r="W949" i="2"/>
  <c r="V947" i="2"/>
  <c r="O947" i="2"/>
  <c r="G947" i="2"/>
  <c r="AA947" i="2"/>
  <c r="AA945" i="2"/>
  <c r="V943" i="2"/>
  <c r="W941" i="2"/>
  <c r="Q939" i="2"/>
  <c r="V939" i="2"/>
  <c r="W937" i="2"/>
  <c r="M937" i="2"/>
  <c r="Z935" i="2"/>
  <c r="S933" i="2"/>
  <c r="O933" i="2"/>
  <c r="U933" i="2"/>
  <c r="AB931" i="2"/>
  <c r="AA929" i="2"/>
  <c r="Y929" i="2"/>
  <c r="T929" i="2"/>
  <c r="Q929" i="2"/>
  <c r="L929" i="2"/>
  <c r="K929" i="2"/>
  <c r="E929" i="2"/>
  <c r="D929" i="2"/>
  <c r="W929" i="2"/>
  <c r="Z919" i="2"/>
  <c r="Y919" i="2"/>
  <c r="U919" i="2"/>
  <c r="T919" i="2"/>
  <c r="P919" i="2"/>
  <c r="N919" i="2"/>
  <c r="J919" i="2"/>
  <c r="I919" i="2"/>
  <c r="E919" i="2"/>
  <c r="D919" i="2"/>
  <c r="AA919" i="2"/>
  <c r="AA917" i="2"/>
  <c r="Z917" i="2"/>
  <c r="T917" i="2"/>
  <c r="R917" i="2"/>
  <c r="L917" i="2"/>
  <c r="K917" i="2"/>
  <c r="F917" i="2"/>
  <c r="D917" i="2"/>
  <c r="W917" i="2"/>
  <c r="Z915" i="2"/>
  <c r="Y915" i="2"/>
  <c r="U915" i="2"/>
  <c r="T915" i="2"/>
  <c r="P915" i="2"/>
  <c r="N915" i="2"/>
  <c r="J915" i="2"/>
  <c r="I915" i="2"/>
  <c r="E915" i="2"/>
  <c r="D915" i="2"/>
  <c r="AA915" i="2"/>
  <c r="J913" i="2"/>
  <c r="T913" i="2"/>
  <c r="Z911" i="2"/>
  <c r="U911" i="2"/>
  <c r="J911" i="2"/>
  <c r="F911" i="2"/>
  <c r="Q911" i="2"/>
  <c r="Z909" i="2"/>
  <c r="P909" i="2"/>
  <c r="V909" i="2"/>
  <c r="U907" i="2"/>
  <c r="X905" i="2"/>
  <c r="W895" i="2"/>
  <c r="M895" i="2"/>
  <c r="L895" i="2"/>
  <c r="V893" i="2"/>
  <c r="R893" i="2"/>
  <c r="K893" i="2"/>
  <c r="G893" i="2"/>
  <c r="AA893" i="2"/>
  <c r="AB891" i="2"/>
  <c r="AA891" i="2"/>
  <c r="Q891" i="2"/>
  <c r="P891" i="2"/>
  <c r="G891" i="2"/>
  <c r="E891" i="2"/>
  <c r="W891" i="2"/>
  <c r="V889" i="2"/>
  <c r="AB887" i="2"/>
  <c r="AA887" i="2"/>
  <c r="Y887" i="2"/>
  <c r="U887" i="2"/>
  <c r="T887" i="2"/>
  <c r="Q887" i="2"/>
  <c r="O887" i="2"/>
  <c r="L887" i="2"/>
  <c r="K887" i="2"/>
  <c r="G887" i="2"/>
  <c r="E887" i="2"/>
  <c r="D887" i="2"/>
  <c r="W887" i="2"/>
  <c r="O885" i="2"/>
  <c r="I885" i="2"/>
  <c r="U885" i="2"/>
  <c r="M883" i="2"/>
  <c r="T883" i="2"/>
  <c r="AA879" i="2"/>
  <c r="Z879" i="2"/>
  <c r="U879" i="2"/>
  <c r="R879" i="2"/>
  <c r="M879" i="2"/>
  <c r="K879" i="2"/>
  <c r="F879" i="2"/>
  <c r="E879" i="2"/>
  <c r="W879" i="2"/>
  <c r="Y877" i="2"/>
  <c r="Q877" i="2"/>
  <c r="K877" i="2"/>
  <c r="D877" i="2"/>
  <c r="W877" i="2"/>
  <c r="Z875" i="2"/>
  <c r="O875" i="2"/>
  <c r="E875" i="2"/>
  <c r="N875" i="2"/>
  <c r="H860" i="2"/>
  <c r="R860" i="2"/>
  <c r="J858" i="2"/>
  <c r="W858" i="2"/>
  <c r="R856" i="2"/>
  <c r="W854" i="2"/>
  <c r="M852" i="2"/>
  <c r="W850" i="2"/>
  <c r="R844" i="2"/>
  <c r="W842" i="2"/>
  <c r="R840" i="2"/>
  <c r="P838" i="2"/>
  <c r="W838" i="2"/>
  <c r="M836" i="2"/>
  <c r="R836" i="2"/>
  <c r="W834" i="2"/>
  <c r="M826" i="2"/>
  <c r="R826" i="2"/>
  <c r="Z824" i="2"/>
  <c r="T822" i="2"/>
  <c r="P822" i="2"/>
  <c r="I822" i="2"/>
  <c r="E822" i="2"/>
  <c r="V822" i="2"/>
  <c r="N820" i="2"/>
  <c r="R814" i="2"/>
  <c r="Y810" i="2"/>
  <c r="N810" i="2"/>
  <c r="I810" i="2"/>
  <c r="D810" i="2"/>
  <c r="AA810" i="2"/>
  <c r="O808" i="2"/>
  <c r="X806" i="2"/>
  <c r="O804" i="2"/>
  <c r="W804" i="2"/>
  <c r="AA802" i="2"/>
  <c r="S800" i="2"/>
  <c r="R798" i="2"/>
  <c r="AA796" i="2"/>
  <c r="V796" i="2"/>
  <c r="T794" i="2"/>
  <c r="I794" i="2"/>
  <c r="AA794" i="2"/>
  <c r="F792" i="2"/>
  <c r="Z792" i="2"/>
  <c r="Y790" i="2"/>
  <c r="N790" i="2"/>
  <c r="I790" i="2"/>
  <c r="D790" i="2"/>
  <c r="AA790" i="2"/>
  <c r="R788" i="2"/>
  <c r="J788" i="2"/>
  <c r="Z788" i="2"/>
  <c r="U786" i="2"/>
  <c r="J786" i="2"/>
  <c r="AA786" i="2"/>
  <c r="AA784" i="2"/>
  <c r="X782" i="2"/>
  <c r="J778" i="2"/>
  <c r="AA778" i="2"/>
  <c r="Z776" i="2"/>
  <c r="AA774" i="2"/>
  <c r="O772" i="2"/>
  <c r="Y770" i="2"/>
  <c r="N770" i="2"/>
  <c r="D770" i="2"/>
  <c r="AA770" i="2"/>
  <c r="O768" i="2"/>
  <c r="J768" i="2"/>
  <c r="D768" i="2"/>
  <c r="S768" i="2"/>
  <c r="AB766" i="2"/>
  <c r="F766" i="2"/>
  <c r="AA766" i="2"/>
  <c r="T764" i="2"/>
  <c r="Q762" i="2"/>
  <c r="L762" i="2"/>
  <c r="AA762" i="2"/>
  <c r="Z760" i="2"/>
  <c r="D760" i="2"/>
  <c r="S760" i="2"/>
  <c r="N758" i="2"/>
  <c r="AA758" i="2"/>
  <c r="S756" i="2"/>
  <c r="O756" i="2"/>
  <c r="AA754" i="2"/>
  <c r="S752" i="2"/>
  <c r="AB750" i="2"/>
  <c r="V750" i="2"/>
  <c r="L750" i="2"/>
  <c r="F750" i="2"/>
  <c r="E750" i="2"/>
  <c r="AA750" i="2"/>
  <c r="Z748" i="2"/>
  <c r="J748" i="2"/>
  <c r="T748" i="2"/>
  <c r="Q746" i="2"/>
  <c r="AA746" i="2"/>
  <c r="Z744" i="2"/>
  <c r="S744" i="2"/>
  <c r="AA742" i="2"/>
  <c r="O740" i="2"/>
  <c r="N738" i="2"/>
  <c r="I738" i="2"/>
  <c r="AA738" i="2"/>
  <c r="S736" i="2"/>
  <c r="Q734" i="2"/>
  <c r="AA734" i="2"/>
  <c r="Z732" i="2"/>
  <c r="J732" i="2"/>
  <c r="T732" i="2"/>
  <c r="S728" i="2"/>
  <c r="Z726" i="2"/>
  <c r="U726" i="2"/>
  <c r="J726" i="2"/>
  <c r="E726" i="2"/>
  <c r="D726" i="2"/>
  <c r="AA726" i="2"/>
  <c r="T724" i="2"/>
  <c r="S724" i="2"/>
  <c r="Z722" i="2"/>
  <c r="P722" i="2"/>
  <c r="J722" i="2"/>
  <c r="E722" i="2"/>
  <c r="AA722" i="2"/>
  <c r="S711" i="2"/>
  <c r="O711" i="2"/>
  <c r="G711" i="2"/>
  <c r="E711" i="2"/>
  <c r="U711" i="2"/>
  <c r="Q709" i="2"/>
  <c r="X707" i="2"/>
  <c r="J705" i="2"/>
  <c r="Z703" i="2"/>
  <c r="Y703" i="2"/>
  <c r="T703" i="2"/>
  <c r="Q703" i="2"/>
  <c r="L703" i="2"/>
  <c r="J703" i="2"/>
  <c r="E703" i="2"/>
  <c r="D703" i="2"/>
  <c r="V703" i="2"/>
  <c r="Y701" i="2"/>
  <c r="Q701" i="2"/>
  <c r="K701" i="2"/>
  <c r="D701" i="2"/>
  <c r="W701" i="2"/>
  <c r="W699" i="2"/>
  <c r="F699" i="2"/>
  <c r="S699" i="2"/>
  <c r="N697" i="2"/>
  <c r="M695" i="2"/>
  <c r="Q693" i="2"/>
  <c r="G693" i="2"/>
  <c r="Y693" i="2"/>
  <c r="N691" i="2"/>
  <c r="U689" i="2"/>
  <c r="Z687" i="2"/>
  <c r="O687" i="2"/>
  <c r="E687" i="2"/>
  <c r="AA687" i="2"/>
  <c r="AA685" i="2"/>
  <c r="S683" i="2"/>
  <c r="Y681" i="2"/>
  <c r="AB677" i="2"/>
  <c r="Q677" i="2"/>
  <c r="K677" i="2"/>
  <c r="D677" i="2"/>
  <c r="Y677" i="2"/>
  <c r="S675" i="2"/>
  <c r="H675" i="2"/>
  <c r="V675" i="2"/>
  <c r="S673" i="2"/>
  <c r="Z671" i="2"/>
  <c r="R657" i="2"/>
  <c r="AA657" i="2"/>
  <c r="AB655" i="2"/>
  <c r="U655" i="2"/>
  <c r="Q655" i="2"/>
  <c r="J655" i="2"/>
  <c r="F655" i="2"/>
  <c r="AA655" i="2"/>
  <c r="Z653" i="2"/>
  <c r="J653" i="2"/>
  <c r="AA653" i="2"/>
  <c r="AB651" i="2"/>
  <c r="U651" i="2"/>
  <c r="N651" i="2"/>
  <c r="F651" i="2"/>
  <c r="AA651" i="2"/>
  <c r="O649" i="2"/>
  <c r="Z649" i="2"/>
  <c r="S645" i="2"/>
  <c r="U643" i="2"/>
  <c r="Q643" i="2"/>
  <c r="Y639" i="2"/>
  <c r="AB639" i="2"/>
  <c r="E635" i="2"/>
  <c r="AB635" i="2"/>
  <c r="O633" i="2"/>
  <c r="U631" i="2"/>
  <c r="S629" i="2"/>
  <c r="AB627" i="2"/>
  <c r="Q623" i="2"/>
  <c r="Q619" i="2"/>
  <c r="AA617" i="2"/>
  <c r="O617" i="2"/>
  <c r="I615" i="2"/>
  <c r="E615" i="2"/>
  <c r="AB615" i="2"/>
  <c r="S613" i="2"/>
  <c r="M611" i="2"/>
  <c r="AB611" i="2"/>
  <c r="AA609" i="2"/>
  <c r="O609" i="2"/>
  <c r="U607" i="2"/>
  <c r="Q607" i="2"/>
  <c r="U603" i="2"/>
  <c r="W599" i="2"/>
  <c r="V597" i="2"/>
  <c r="N597" i="2"/>
  <c r="F597" i="2"/>
  <c r="U595" i="2"/>
  <c r="G593" i="2"/>
  <c r="G587" i="2"/>
  <c r="T585" i="2"/>
  <c r="P585" i="2"/>
  <c r="D585" i="2"/>
  <c r="T581" i="2"/>
  <c r="G579" i="2"/>
  <c r="T577" i="2"/>
  <c r="P577" i="2"/>
  <c r="D577" i="2"/>
  <c r="Q573" i="2"/>
  <c r="K571" i="2"/>
  <c r="Y569" i="2"/>
  <c r="U569" i="2"/>
  <c r="M569" i="2"/>
  <c r="I569" i="2"/>
  <c r="E569" i="2"/>
  <c r="W569" i="2"/>
  <c r="W567" i="2"/>
  <c r="O567" i="2"/>
  <c r="G567" i="2"/>
  <c r="Y567" i="2"/>
  <c r="AA563" i="2"/>
  <c r="X561" i="2"/>
  <c r="P561" i="2"/>
  <c r="H561" i="2"/>
  <c r="D561" i="2"/>
  <c r="AA555" i="2"/>
  <c r="X553" i="2"/>
  <c r="Y545" i="2"/>
  <c r="U545" i="2"/>
  <c r="M545" i="2"/>
  <c r="I545" i="2"/>
  <c r="E545" i="2"/>
  <c r="AB545" i="2"/>
  <c r="Z543" i="2"/>
  <c r="Y541" i="2"/>
  <c r="T539" i="2"/>
  <c r="T537" i="2"/>
  <c r="H537" i="2"/>
  <c r="Y537" i="2"/>
  <c r="Z535" i="2"/>
  <c r="T535" i="2"/>
  <c r="J535" i="2"/>
  <c r="H535" i="2"/>
  <c r="R535" i="2"/>
  <c r="V533" i="2"/>
  <c r="T531" i="2"/>
  <c r="L531" i="2"/>
  <c r="Y529" i="2"/>
  <c r="Z527" i="2"/>
  <c r="X525" i="2"/>
  <c r="V525" i="2"/>
  <c r="H525" i="2"/>
  <c r="F525" i="2"/>
  <c r="Y525" i="2"/>
  <c r="J523" i="2"/>
  <c r="AB523" i="2"/>
  <c r="N521" i="2"/>
  <c r="Y521" i="2"/>
  <c r="L519" i="2"/>
  <c r="AB519" i="2"/>
  <c r="V517" i="2"/>
  <c r="N517" i="2"/>
  <c r="F517" i="2"/>
  <c r="Y517" i="2"/>
  <c r="W513" i="2"/>
  <c r="Q509" i="2"/>
  <c r="AB507" i="2"/>
  <c r="L507" i="2"/>
  <c r="H507" i="2"/>
  <c r="D507" i="2"/>
  <c r="T507" i="2"/>
  <c r="X503" i="2"/>
  <c r="V503" i="2"/>
  <c r="H503" i="2"/>
  <c r="F503" i="2"/>
  <c r="Y503" i="2"/>
  <c r="AB501" i="2"/>
  <c r="X499" i="2"/>
  <c r="V499" i="2"/>
  <c r="H499" i="2"/>
  <c r="F499" i="2"/>
  <c r="Y499" i="2"/>
  <c r="AB497" i="2"/>
  <c r="T497" i="2"/>
  <c r="S495" i="2"/>
  <c r="J493" i="2"/>
  <c r="P491" i="2"/>
  <c r="T487" i="2"/>
  <c r="H487" i="2"/>
  <c r="Y487" i="2"/>
  <c r="P485" i="2"/>
  <c r="Y483" i="2"/>
  <c r="AB481" i="2"/>
  <c r="O479" i="2"/>
  <c r="Z477" i="2"/>
  <c r="L477" i="2"/>
  <c r="AB475" i="2"/>
  <c r="T475" i="2"/>
  <c r="P475" i="2"/>
  <c r="H475" i="2"/>
  <c r="F475" i="2"/>
  <c r="AA475" i="2"/>
  <c r="J473" i="2"/>
  <c r="AB471" i="2"/>
  <c r="T471" i="2"/>
  <c r="P471" i="2"/>
  <c r="H471" i="2"/>
  <c r="F471" i="2"/>
  <c r="Y471" i="2"/>
  <c r="R447" i="2"/>
  <c r="M445" i="2"/>
  <c r="AB445" i="2"/>
  <c r="O443" i="2"/>
  <c r="N441" i="2"/>
  <c r="AB439" i="2"/>
  <c r="J437" i="2"/>
  <c r="W435" i="2"/>
  <c r="Z433" i="2"/>
  <c r="Y431" i="2"/>
  <c r="W431" i="2"/>
  <c r="J429" i="2"/>
  <c r="M427" i="2"/>
  <c r="W427" i="2"/>
  <c r="R425" i="2"/>
  <c r="W423" i="2"/>
  <c r="Y421" i="2"/>
  <c r="X419" i="2"/>
  <c r="Y417" i="2"/>
  <c r="X415" i="2"/>
  <c r="AB413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R411" i="2"/>
  <c r="Y409" i="2"/>
  <c r="Y407" i="2"/>
  <c r="AA405" i="2"/>
  <c r="N403" i="2"/>
  <c r="Y403" i="2"/>
  <c r="X401" i="2"/>
  <c r="Q399" i="2"/>
  <c r="E399" i="2"/>
  <c r="W399" i="2"/>
  <c r="H397" i="2"/>
  <c r="Y397" i="2"/>
  <c r="AA395" i="2"/>
  <c r="X393" i="2"/>
  <c r="Q391" i="2"/>
  <c r="X389" i="2"/>
  <c r="N389" i="2"/>
  <c r="AA389" i="2"/>
  <c r="Y387" i="2"/>
  <c r="X385" i="2"/>
  <c r="Q383" i="2"/>
  <c r="X381" i="2"/>
  <c r="Q379" i="2"/>
  <c r="Y379" i="2"/>
  <c r="AA377" i="2"/>
  <c r="Y373" i="2"/>
  <c r="AA371" i="2"/>
  <c r="Y369" i="2"/>
  <c r="AA367" i="2"/>
  <c r="N365" i="2"/>
  <c r="Y365" i="2"/>
  <c r="AA363" i="2"/>
  <c r="Y361" i="2"/>
  <c r="D359" i="2"/>
  <c r="AA359" i="2"/>
  <c r="T357" i="2"/>
  <c r="AA355" i="2"/>
  <c r="T353" i="2"/>
  <c r="AB353" i="2"/>
  <c r="K351" i="2"/>
  <c r="X349" i="2"/>
  <c r="AA347" i="2"/>
  <c r="AA345" i="2"/>
  <c r="Y343" i="2"/>
  <c r="O341" i="2"/>
  <c r="AA339" i="2"/>
  <c r="AA337" i="2"/>
  <c r="W335" i="2"/>
  <c r="V333" i="2"/>
  <c r="AA331" i="2"/>
  <c r="AA329" i="2"/>
  <c r="AA327" i="2"/>
  <c r="V325" i="2"/>
  <c r="AA323" i="2"/>
  <c r="AA321" i="2"/>
  <c r="W319" i="2"/>
  <c r="AA317" i="2"/>
  <c r="AA315" i="2"/>
  <c r="O313" i="2"/>
  <c r="T311" i="2"/>
  <c r="D311" i="2"/>
  <c r="AA311" i="2"/>
  <c r="AA309" i="2"/>
  <c r="O307" i="2"/>
  <c r="W307" i="2"/>
  <c r="N305" i="2"/>
  <c r="M303" i="2"/>
  <c r="AA303" i="2"/>
  <c r="AA301" i="2"/>
  <c r="Z297" i="2"/>
  <c r="E295" i="2"/>
  <c r="AA295" i="2"/>
  <c r="K293" i="2"/>
  <c r="AA291" i="2"/>
  <c r="AA289" i="2"/>
  <c r="AA287" i="2"/>
  <c r="Z285" i="2"/>
  <c r="AA283" i="2"/>
  <c r="AA281" i="2"/>
  <c r="G279" i="2"/>
  <c r="AA277" i="2"/>
  <c r="AA275" i="2"/>
  <c r="O273" i="2"/>
  <c r="AA271" i="2"/>
  <c r="O269" i="2"/>
  <c r="V267" i="2"/>
  <c r="U265" i="2"/>
  <c r="AA265" i="2"/>
  <c r="W263" i="2"/>
  <c r="X261" i="2"/>
  <c r="AA261" i="2"/>
  <c r="K259" i="2"/>
  <c r="AA257" i="2"/>
  <c r="O255" i="2"/>
  <c r="AA253" i="2"/>
  <c r="AA251" i="2"/>
  <c r="AA249" i="2"/>
  <c r="AA247" i="2"/>
  <c r="O245" i="2"/>
  <c r="P243" i="2"/>
  <c r="AA243" i="2"/>
  <c r="AA241" i="2"/>
  <c r="W239" i="2"/>
  <c r="N237" i="2"/>
  <c r="M235" i="2"/>
  <c r="AA235" i="2"/>
  <c r="H233" i="2"/>
  <c r="AA233" i="2"/>
  <c r="S231" i="2"/>
  <c r="AA229" i="2"/>
  <c r="AA227" i="2"/>
  <c r="V225" i="2"/>
  <c r="X223" i="2"/>
  <c r="P223" i="2"/>
  <c r="AA223" i="2"/>
  <c r="Z221" i="2"/>
  <c r="AB207" i="2"/>
  <c r="Z207" i="2"/>
  <c r="V207" i="2"/>
  <c r="U207" i="2"/>
  <c r="Q207" i="2"/>
  <c r="P207" i="2"/>
  <c r="L207" i="2"/>
  <c r="J207" i="2"/>
  <c r="F207" i="2"/>
  <c r="E207" i="2"/>
  <c r="AA207" i="2"/>
  <c r="AB205" i="2"/>
  <c r="X205" i="2"/>
  <c r="L205" i="2"/>
  <c r="H205" i="2"/>
  <c r="AA205" i="2"/>
  <c r="AB201" i="2"/>
  <c r="U201" i="2"/>
  <c r="T201" i="2"/>
  <c r="M201" i="2"/>
  <c r="L201" i="2"/>
  <c r="E201" i="2"/>
  <c r="D201" i="2"/>
  <c r="AA201" i="2"/>
  <c r="AB199" i="2"/>
  <c r="L199" i="2"/>
  <c r="AA199" i="2"/>
  <c r="Z197" i="2"/>
  <c r="Y197" i="2"/>
  <c r="U197" i="2"/>
  <c r="T197" i="2"/>
  <c r="P197" i="2"/>
  <c r="N197" i="2"/>
  <c r="J197" i="2"/>
  <c r="I197" i="2"/>
  <c r="E197" i="2"/>
  <c r="D197" i="2"/>
  <c r="AA197" i="2"/>
  <c r="AB195" i="2"/>
  <c r="X195" i="2"/>
  <c r="L195" i="2"/>
  <c r="H195" i="2"/>
  <c r="AA195" i="2"/>
  <c r="AB193" i="2"/>
  <c r="Z193" i="2"/>
  <c r="V193" i="2"/>
  <c r="U193" i="2"/>
  <c r="Q193" i="2"/>
  <c r="P193" i="2"/>
  <c r="L193" i="2"/>
  <c r="J193" i="2"/>
  <c r="F193" i="2"/>
  <c r="E193" i="2"/>
  <c r="AA193" i="2"/>
  <c r="AB191" i="2"/>
  <c r="X191" i="2"/>
  <c r="L191" i="2"/>
  <c r="H191" i="2"/>
  <c r="AA191" i="2"/>
  <c r="Z189" i="2"/>
  <c r="U189" i="2"/>
  <c r="P189" i="2"/>
  <c r="J189" i="2"/>
  <c r="E189" i="2"/>
  <c r="AA189" i="2"/>
  <c r="AA187" i="2"/>
  <c r="AA177" i="2"/>
  <c r="AA175" i="2"/>
  <c r="W173" i="2"/>
  <c r="Z171" i="2"/>
  <c r="AA161" i="2"/>
  <c r="AB159" i="2"/>
  <c r="Z159" i="2"/>
  <c r="V159" i="2"/>
  <c r="U159" i="2"/>
  <c r="Q159" i="2"/>
  <c r="P159" i="2"/>
  <c r="L159" i="2"/>
  <c r="J159" i="2"/>
  <c r="F159" i="2"/>
  <c r="E159" i="2"/>
  <c r="AA159" i="2"/>
  <c r="AB157" i="2"/>
  <c r="X157" i="2"/>
  <c r="L157" i="2"/>
  <c r="H157" i="2"/>
  <c r="AA157" i="2"/>
  <c r="AB155" i="2"/>
  <c r="Z155" i="2"/>
  <c r="Y155" i="2"/>
  <c r="X155" i="2"/>
  <c r="V155" i="2"/>
  <c r="U155" i="2"/>
  <c r="T155" i="2"/>
  <c r="R155" i="2"/>
  <c r="Q155" i="2"/>
  <c r="P155" i="2"/>
  <c r="N155" i="2"/>
  <c r="M155" i="2"/>
  <c r="L155" i="2"/>
  <c r="J155" i="2"/>
  <c r="I155" i="2"/>
  <c r="H155" i="2"/>
  <c r="F155" i="2"/>
  <c r="E155" i="2"/>
  <c r="D155" i="2"/>
  <c r="AA155" i="2"/>
  <c r="T153" i="2"/>
  <c r="H153" i="2"/>
  <c r="AA153" i="2"/>
  <c r="AA151" i="2"/>
  <c r="AB149" i="2"/>
  <c r="V149" i="2"/>
  <c r="T149" i="2"/>
  <c r="N149" i="2"/>
  <c r="L149" i="2"/>
  <c r="F149" i="2"/>
  <c r="D149" i="2"/>
  <c r="AA149" i="2"/>
  <c r="AB147" i="2"/>
  <c r="V147" i="2"/>
  <c r="Q147" i="2"/>
  <c r="L147" i="2"/>
  <c r="F147" i="2"/>
  <c r="AA147" i="2"/>
  <c r="AB145" i="2"/>
  <c r="X145" i="2"/>
  <c r="V145" i="2"/>
  <c r="T145" i="2"/>
  <c r="P145" i="2"/>
  <c r="N145" i="2"/>
  <c r="L145" i="2"/>
  <c r="H145" i="2"/>
  <c r="F145" i="2"/>
  <c r="D145" i="2"/>
  <c r="AA145" i="2"/>
  <c r="AA143" i="2"/>
  <c r="AB141" i="2"/>
  <c r="V141" i="2"/>
  <c r="T141" i="2"/>
  <c r="N141" i="2"/>
  <c r="L141" i="2"/>
  <c r="F141" i="2"/>
  <c r="D141" i="2"/>
  <c r="AA141" i="2"/>
  <c r="Z139" i="2"/>
  <c r="Y139" i="2"/>
  <c r="U139" i="2"/>
  <c r="T139" i="2"/>
  <c r="P139" i="2"/>
  <c r="N139" i="2"/>
  <c r="J139" i="2"/>
  <c r="I139" i="2"/>
  <c r="E139" i="2"/>
  <c r="D139" i="2"/>
  <c r="AA139" i="2"/>
  <c r="AA137" i="2"/>
  <c r="AB135" i="2"/>
  <c r="V135" i="2"/>
  <c r="Q135" i="2"/>
  <c r="L135" i="2"/>
  <c r="F135" i="2"/>
  <c r="AA135" i="2"/>
  <c r="AB133" i="2"/>
  <c r="V133" i="2"/>
  <c r="T133" i="2"/>
  <c r="N133" i="2"/>
  <c r="L133" i="2"/>
  <c r="F133" i="2"/>
  <c r="D133" i="2"/>
  <c r="AA133" i="2"/>
  <c r="Z131" i="2"/>
  <c r="Y131" i="2"/>
  <c r="U131" i="2"/>
  <c r="T131" i="2"/>
  <c r="P131" i="2"/>
  <c r="N131" i="2"/>
  <c r="J131" i="2"/>
  <c r="I131" i="2"/>
  <c r="E131" i="2"/>
  <c r="D131" i="2"/>
  <c r="AA131" i="2"/>
  <c r="X129" i="2"/>
  <c r="P129" i="2"/>
  <c r="H129" i="2"/>
  <c r="AA129" i="2"/>
  <c r="N127" i="2"/>
  <c r="F127" i="2"/>
  <c r="AB125" i="2"/>
  <c r="AB123" i="2"/>
  <c r="L123" i="2"/>
  <c r="H123" i="2"/>
  <c r="X123" i="2"/>
  <c r="AA121" i="2"/>
  <c r="K121" i="2"/>
  <c r="O121" i="2"/>
  <c r="AB119" i="2"/>
  <c r="AB115" i="2"/>
  <c r="O113" i="2"/>
  <c r="AB111" i="2"/>
  <c r="AA109" i="2"/>
  <c r="M107" i="2"/>
  <c r="AB107" i="2"/>
  <c r="AA105" i="2"/>
  <c r="O105" i="2"/>
  <c r="Y103" i="2"/>
  <c r="U103" i="2"/>
  <c r="I103" i="2"/>
  <c r="E103" i="2"/>
  <c r="AB103" i="2"/>
  <c r="AA101" i="2"/>
  <c r="Y99" i="2"/>
  <c r="U99" i="2"/>
  <c r="I99" i="2"/>
  <c r="E99" i="2"/>
  <c r="AB99" i="2"/>
  <c r="O97" i="2"/>
  <c r="U95" i="2"/>
  <c r="M95" i="2"/>
  <c r="E95" i="2"/>
  <c r="AB95" i="2"/>
  <c r="AB93" i="2"/>
  <c r="W91" i="2"/>
  <c r="AA91" i="2"/>
  <c r="Z89" i="2"/>
  <c r="M87" i="2"/>
  <c r="W87" i="2"/>
  <c r="AB85" i="2"/>
  <c r="W83" i="2"/>
  <c r="AB81" i="2"/>
  <c r="V81" i="2"/>
  <c r="Q81" i="2"/>
  <c r="L81" i="2"/>
  <c r="F81" i="2"/>
  <c r="AA81" i="2"/>
  <c r="AA79" i="2"/>
  <c r="Z77" i="2"/>
  <c r="Y77" i="2"/>
  <c r="U77" i="2"/>
  <c r="T77" i="2"/>
  <c r="P77" i="2"/>
  <c r="N77" i="2"/>
  <c r="J77" i="2"/>
  <c r="I77" i="2"/>
  <c r="E77" i="2"/>
  <c r="D77" i="2"/>
  <c r="AA77" i="2"/>
  <c r="AA75" i="2"/>
  <c r="AB73" i="2"/>
  <c r="V73" i="2"/>
  <c r="Q73" i="2"/>
  <c r="L73" i="2"/>
  <c r="F73" i="2"/>
  <c r="AA73" i="2"/>
  <c r="AB71" i="2"/>
  <c r="T71" i="2"/>
  <c r="L71" i="2"/>
  <c r="D71" i="2"/>
  <c r="AA71" i="2"/>
  <c r="AB69" i="2"/>
  <c r="Z69" i="2"/>
  <c r="V69" i="2"/>
  <c r="U69" i="2"/>
  <c r="Q69" i="2"/>
  <c r="P69" i="2"/>
  <c r="L69" i="2"/>
  <c r="J69" i="2"/>
  <c r="F69" i="2"/>
  <c r="E69" i="2"/>
  <c r="AA69" i="2"/>
  <c r="AB67" i="2"/>
  <c r="V67" i="2"/>
  <c r="T67" i="2"/>
  <c r="N67" i="2"/>
  <c r="L67" i="2"/>
  <c r="F67" i="2"/>
  <c r="D67" i="2"/>
  <c r="AA67" i="2"/>
  <c r="N65" i="2"/>
  <c r="Y63" i="2"/>
  <c r="U63" i="2"/>
  <c r="Q63" i="2"/>
  <c r="M63" i="2"/>
  <c r="I63" i="2"/>
  <c r="E63" i="2"/>
  <c r="W63" i="2"/>
  <c r="B62" i="2"/>
  <c r="V61" i="2"/>
  <c r="M59" i="2"/>
  <c r="W59" i="2"/>
  <c r="W57" i="2"/>
  <c r="K57" i="2"/>
  <c r="Y55" i="2"/>
  <c r="U55" i="2"/>
  <c r="I55" i="2"/>
  <c r="E55" i="2"/>
  <c r="Q55" i="2"/>
  <c r="K53" i="2"/>
  <c r="M51" i="2"/>
  <c r="W51" i="2"/>
  <c r="W49" i="2"/>
  <c r="G49" i="2"/>
  <c r="S49" i="2"/>
  <c r="AA47" i="2"/>
  <c r="K47" i="2"/>
  <c r="F47" i="2"/>
  <c r="N47" i="2"/>
  <c r="K45" i="2"/>
  <c r="X45" i="2"/>
  <c r="AA41" i="2"/>
  <c r="W41" i="2"/>
  <c r="O41" i="2"/>
  <c r="K41" i="2"/>
  <c r="G41" i="2"/>
  <c r="Z41" i="2"/>
  <c r="Z39" i="2"/>
  <c r="Y35" i="2"/>
  <c r="U35" i="2"/>
  <c r="I35" i="2"/>
  <c r="E35" i="2"/>
  <c r="AB35" i="2"/>
  <c r="Z33" i="2"/>
  <c r="B20" i="2"/>
  <c r="Z15" i="2"/>
  <c r="AB13" i="2"/>
  <c r="Z13" i="2"/>
  <c r="X13" i="2"/>
  <c r="V13" i="2"/>
  <c r="T13" i="2"/>
  <c r="R13" i="2"/>
  <c r="P13" i="2"/>
  <c r="N13" i="2"/>
  <c r="L13" i="2"/>
  <c r="J13" i="2"/>
  <c r="H13" i="2"/>
  <c r="F13" i="2"/>
  <c r="E13" i="2"/>
  <c r="D13" i="2"/>
  <c r="Y13" i="2"/>
  <c r="Q9" i="2"/>
  <c r="H275" i="2" l="1"/>
  <c r="R429" i="2"/>
  <c r="F401" i="2"/>
  <c r="AB381" i="2"/>
  <c r="D395" i="2"/>
  <c r="T395" i="2"/>
  <c r="L329" i="2"/>
  <c r="N369" i="2"/>
  <c r="H389" i="2"/>
  <c r="L309" i="2"/>
  <c r="U295" i="2"/>
  <c r="D281" i="2"/>
  <c r="E359" i="2"/>
  <c r="R359" i="2"/>
  <c r="T359" i="2"/>
  <c r="H289" i="2"/>
  <c r="E265" i="2"/>
  <c r="D261" i="2"/>
  <c r="M261" i="2"/>
  <c r="AB233" i="2"/>
  <c r="X257" i="2"/>
  <c r="J225" i="2"/>
  <c r="N1238" i="2"/>
  <c r="J1236" i="2"/>
  <c r="U1236" i="2"/>
  <c r="D1236" i="2"/>
  <c r="N1236" i="2"/>
  <c r="Y1236" i="2"/>
  <c r="J1234" i="2"/>
  <c r="V1234" i="2"/>
  <c r="H856" i="2"/>
  <c r="M856" i="2"/>
  <c r="J854" i="2"/>
  <c r="P854" i="2"/>
  <c r="H852" i="2"/>
  <c r="R852" i="2"/>
  <c r="P850" i="2"/>
  <c r="H844" i="2"/>
  <c r="J842" i="2"/>
  <c r="H840" i="2"/>
  <c r="M840" i="2"/>
  <c r="J838" i="2"/>
  <c r="P834" i="2"/>
  <c r="H826" i="2"/>
  <c r="N824" i="2"/>
  <c r="J822" i="2"/>
  <c r="U822" i="2"/>
  <c r="D822" i="2"/>
  <c r="N822" i="2"/>
  <c r="AB822" i="2"/>
  <c r="M814" i="2"/>
  <c r="T810" i="2"/>
  <c r="R804" i="2"/>
  <c r="F804" i="2"/>
  <c r="Z804" i="2"/>
  <c r="G804" i="2"/>
  <c r="I802" i="2"/>
  <c r="T802" i="2"/>
  <c r="U802" i="2"/>
  <c r="D802" i="2"/>
  <c r="N802" i="2"/>
  <c r="Y802" i="2"/>
  <c r="J802" i="2"/>
  <c r="E802" i="2"/>
  <c r="P802" i="2"/>
  <c r="Z802" i="2"/>
  <c r="H798" i="2"/>
  <c r="F796" i="2"/>
  <c r="K796" i="2"/>
  <c r="J794" i="2"/>
  <c r="U794" i="2"/>
  <c r="D794" i="2"/>
  <c r="N794" i="2"/>
  <c r="Y794" i="2"/>
  <c r="E794" i="2"/>
  <c r="P794" i="2"/>
  <c r="Z794" i="2"/>
  <c r="V792" i="2"/>
  <c r="T790" i="2"/>
  <c r="V788" i="2"/>
  <c r="G788" i="2"/>
  <c r="L786" i="2"/>
  <c r="V786" i="2"/>
  <c r="E786" i="2"/>
  <c r="P786" i="2"/>
  <c r="Z786" i="2"/>
  <c r="F786" i="2"/>
  <c r="Q786" i="2"/>
  <c r="AB786" i="2"/>
  <c r="P778" i="2"/>
  <c r="D778" i="2"/>
  <c r="U778" i="2"/>
  <c r="E778" i="2"/>
  <c r="Z778" i="2"/>
  <c r="F776" i="2"/>
  <c r="V776" i="2"/>
  <c r="D774" i="2"/>
  <c r="Y774" i="2"/>
  <c r="T774" i="2"/>
  <c r="I774" i="2"/>
  <c r="N774" i="2"/>
  <c r="S772" i="2"/>
  <c r="D772" i="2"/>
  <c r="I770" i="2"/>
  <c r="T770" i="2"/>
  <c r="L766" i="2"/>
  <c r="D766" i="2"/>
  <c r="Q766" i="2"/>
  <c r="E766" i="2"/>
  <c r="V766" i="2"/>
  <c r="J764" i="2"/>
  <c r="Z764" i="2"/>
  <c r="V762" i="2"/>
  <c r="F762" i="2"/>
  <c r="AB762" i="2"/>
  <c r="T758" i="2"/>
  <c r="D758" i="2"/>
  <c r="Y758" i="2"/>
  <c r="I758" i="2"/>
  <c r="D756" i="2"/>
  <c r="T754" i="2"/>
  <c r="D754" i="2"/>
  <c r="I754" i="2"/>
  <c r="Y754" i="2"/>
  <c r="N754" i="2"/>
  <c r="J752" i="2"/>
  <c r="O752" i="2"/>
  <c r="Q750" i="2"/>
  <c r="F746" i="2"/>
  <c r="AB746" i="2"/>
  <c r="V746" i="2"/>
  <c r="L746" i="2"/>
  <c r="D744" i="2"/>
  <c r="D742" i="2"/>
  <c r="Y742" i="2"/>
  <c r="T742" i="2"/>
  <c r="I742" i="2"/>
  <c r="N742" i="2"/>
  <c r="D740" i="2"/>
  <c r="S740" i="2"/>
  <c r="D738" i="2"/>
  <c r="Y738" i="2"/>
  <c r="T738" i="2"/>
  <c r="O736" i="2"/>
  <c r="D736" i="2"/>
  <c r="V734" i="2"/>
  <c r="F734" i="2"/>
  <c r="AB734" i="2"/>
  <c r="L734" i="2"/>
  <c r="J728" i="2"/>
  <c r="P726" i="2"/>
  <c r="D724" i="2"/>
  <c r="H724" i="2"/>
  <c r="U722" i="2"/>
  <c r="L655" i="2"/>
  <c r="V655" i="2"/>
  <c r="E655" i="2"/>
  <c r="P655" i="2"/>
  <c r="Z655" i="2"/>
  <c r="O653" i="2"/>
  <c r="D653" i="2"/>
  <c r="R653" i="2"/>
  <c r="AB653" i="2"/>
  <c r="G653" i="2"/>
  <c r="T653" i="2"/>
  <c r="I651" i="2"/>
  <c r="P651" i="2"/>
  <c r="V651" i="2"/>
  <c r="D651" i="2"/>
  <c r="J651" i="2"/>
  <c r="Q651" i="2"/>
  <c r="Y651" i="2"/>
  <c r="E651" i="2"/>
  <c r="L651" i="2"/>
  <c r="T651" i="2"/>
  <c r="Z651" i="2"/>
  <c r="I639" i="2"/>
  <c r="M639" i="2"/>
  <c r="I635" i="2"/>
  <c r="M635" i="2"/>
  <c r="Y635" i="2"/>
  <c r="K633" i="2"/>
  <c r="AA633" i="2"/>
  <c r="E627" i="2"/>
  <c r="I627" i="2"/>
  <c r="Y627" i="2"/>
  <c r="U627" i="2"/>
  <c r="U615" i="2"/>
  <c r="Y615" i="2"/>
  <c r="G657" i="2"/>
  <c r="AB657" i="2"/>
  <c r="T657" i="2"/>
  <c r="J657" i="2"/>
  <c r="Y611" i="2"/>
  <c r="E611" i="2"/>
  <c r="I611" i="2"/>
  <c r="K609" i="2"/>
  <c r="G599" i="2"/>
  <c r="O599" i="2"/>
  <c r="AA571" i="2"/>
  <c r="K555" i="2"/>
  <c r="G649" i="2"/>
  <c r="P535" i="2"/>
  <c r="AB535" i="2"/>
  <c r="D535" i="2"/>
  <c r="D543" i="2"/>
  <c r="H543" i="2"/>
  <c r="T543" i="2"/>
  <c r="P543" i="2"/>
  <c r="AB543" i="2"/>
  <c r="R543" i="2"/>
  <c r="J543" i="2"/>
  <c r="J539" i="2"/>
  <c r="L537" i="2"/>
  <c r="V537" i="2"/>
  <c r="D537" i="2"/>
  <c r="N537" i="2"/>
  <c r="X537" i="2"/>
  <c r="F537" i="2"/>
  <c r="P537" i="2"/>
  <c r="AB537" i="2"/>
  <c r="J531" i="2"/>
  <c r="N525" i="2"/>
  <c r="P525" i="2"/>
  <c r="F541" i="2"/>
  <c r="P541" i="2"/>
  <c r="H541" i="2"/>
  <c r="T541" i="2"/>
  <c r="L541" i="2"/>
  <c r="V541" i="2"/>
  <c r="D541" i="2"/>
  <c r="N541" i="2"/>
  <c r="X541" i="2"/>
  <c r="AB541" i="2"/>
  <c r="M509" i="2"/>
  <c r="P503" i="2"/>
  <c r="N503" i="2"/>
  <c r="L501" i="2"/>
  <c r="L523" i="2"/>
  <c r="Z523" i="2"/>
  <c r="N499" i="2"/>
  <c r="P499" i="2"/>
  <c r="P521" i="2"/>
  <c r="F521" i="2"/>
  <c r="V521" i="2"/>
  <c r="H521" i="2"/>
  <c r="X521" i="2"/>
  <c r="T519" i="2"/>
  <c r="D519" i="2"/>
  <c r="Z519" i="2"/>
  <c r="J519" i="2"/>
  <c r="Z493" i="2"/>
  <c r="H517" i="2"/>
  <c r="X517" i="2"/>
  <c r="P517" i="2"/>
  <c r="AA479" i="2"/>
  <c r="E643" i="2"/>
  <c r="L487" i="2"/>
  <c r="D487" i="2"/>
  <c r="N487" i="2"/>
  <c r="X487" i="2"/>
  <c r="V487" i="2"/>
  <c r="F487" i="2"/>
  <c r="P487" i="2"/>
  <c r="AB487" i="2"/>
  <c r="Z485" i="2"/>
  <c r="J485" i="2"/>
  <c r="H485" i="2"/>
  <c r="X485" i="2"/>
  <c r="N483" i="2"/>
  <c r="E483" i="2"/>
  <c r="T483" i="2"/>
  <c r="F483" i="2"/>
  <c r="V483" i="2"/>
  <c r="L483" i="2"/>
  <c r="AB483" i="2"/>
  <c r="D475" i="2"/>
  <c r="N475" i="2"/>
  <c r="X475" i="2"/>
  <c r="L475" i="2"/>
  <c r="V475" i="2"/>
  <c r="P473" i="2"/>
  <c r="X473" i="2"/>
  <c r="H473" i="2"/>
  <c r="Z473" i="2"/>
  <c r="V471" i="2"/>
  <c r="L471" i="2"/>
  <c r="D471" i="2"/>
  <c r="N471" i="2"/>
  <c r="X471" i="2"/>
  <c r="O1079" i="2"/>
  <c r="P1079" i="2"/>
  <c r="D1079" i="2"/>
  <c r="X1079" i="2"/>
  <c r="N1073" i="2"/>
  <c r="E1073" i="2"/>
  <c r="F1073" i="2"/>
  <c r="V1073" i="2"/>
  <c r="U1073" i="2"/>
  <c r="M1073" i="2"/>
  <c r="F1069" i="2"/>
  <c r="N1069" i="2"/>
  <c r="Q1069" i="2"/>
  <c r="I1069" i="2"/>
  <c r="U1069" i="2"/>
  <c r="M1069" i="2"/>
  <c r="V1069" i="2"/>
  <c r="S1059" i="2"/>
  <c r="M1077" i="2"/>
  <c r="V1077" i="2"/>
  <c r="E1077" i="2"/>
  <c r="N1077" i="2"/>
  <c r="Y1077" i="2"/>
  <c r="F1077" i="2"/>
  <c r="Q1077" i="2"/>
  <c r="I1077" i="2"/>
  <c r="U1077" i="2"/>
  <c r="F1045" i="2"/>
  <c r="Q1045" i="2"/>
  <c r="L1047" i="2"/>
  <c r="Q1047" i="2"/>
  <c r="X1067" i="2"/>
  <c r="G1067" i="2"/>
  <c r="H1067" i="2"/>
  <c r="F1065" i="2"/>
  <c r="Q1065" i="2"/>
  <c r="I1065" i="2"/>
  <c r="U1065" i="2"/>
  <c r="M1065" i="2"/>
  <c r="V1065" i="2"/>
  <c r="P1063" i="2"/>
  <c r="D1063" i="2"/>
  <c r="X1063" i="2"/>
  <c r="G1063" i="2"/>
  <c r="AB1063" i="2"/>
  <c r="O1063" i="2"/>
  <c r="F1061" i="2"/>
  <c r="Q1061" i="2"/>
  <c r="M1061" i="2"/>
  <c r="V1061" i="2"/>
  <c r="E1061" i="2"/>
  <c r="N1061" i="2"/>
  <c r="Y1061" i="2"/>
  <c r="U1041" i="2"/>
  <c r="F1041" i="2"/>
  <c r="AA1041" i="2"/>
  <c r="O1039" i="2"/>
  <c r="Q1037" i="2"/>
  <c r="F1037" i="2"/>
  <c r="V1037" i="2"/>
  <c r="I1037" i="2"/>
  <c r="Y1037" i="2"/>
  <c r="N1037" i="2"/>
  <c r="O1035" i="2"/>
  <c r="W1035" i="2"/>
  <c r="G1035" i="2"/>
  <c r="X1035" i="2"/>
  <c r="I1033" i="2"/>
  <c r="Y1033" i="2"/>
  <c r="N1033" i="2"/>
  <c r="Q1033" i="2"/>
  <c r="K1029" i="2"/>
  <c r="Z1029" i="2"/>
  <c r="U1027" i="2"/>
  <c r="E1027" i="2"/>
  <c r="E1296" i="2"/>
  <c r="M1296" i="2"/>
  <c r="E1292" i="2"/>
  <c r="M1292" i="2"/>
  <c r="U1292" i="2"/>
  <c r="E1288" i="2"/>
  <c r="M1288" i="2"/>
  <c r="F1284" i="2"/>
  <c r="N1284" i="2"/>
  <c r="G1282" i="2"/>
  <c r="S1282" i="2"/>
  <c r="K1276" i="2"/>
  <c r="O1276" i="2"/>
  <c r="F1266" i="2"/>
  <c r="V1266" i="2"/>
  <c r="I1266" i="2"/>
  <c r="Y1266" i="2"/>
  <c r="Q1266" i="2"/>
  <c r="N1266" i="2"/>
  <c r="S1264" i="2"/>
  <c r="I1262" i="2"/>
  <c r="Y1262" i="2"/>
  <c r="Q1262" i="2"/>
  <c r="N1248" i="2"/>
  <c r="N1249" i="2" s="1"/>
  <c r="V1248" i="2"/>
  <c r="V1249" i="2" s="1"/>
  <c r="F1248" i="2"/>
  <c r="F1249" i="2" s="1"/>
  <c r="C1249" i="2"/>
  <c r="G1175" i="2"/>
  <c r="M1175" i="2"/>
  <c r="S1175" i="2"/>
  <c r="V1171" i="2"/>
  <c r="K1171" i="2"/>
  <c r="E1167" i="2"/>
  <c r="U1167" i="2"/>
  <c r="Q1167" i="2"/>
  <c r="I1167" i="2"/>
  <c r="Z1167" i="2"/>
  <c r="V1013" i="2"/>
  <c r="Q1011" i="2"/>
  <c r="V1011" i="2"/>
  <c r="F1011" i="2"/>
  <c r="AB1011" i="2"/>
  <c r="H177" i="2"/>
  <c r="P177" i="2"/>
  <c r="X177" i="2"/>
  <c r="W1260" i="2"/>
  <c r="H1278" i="2"/>
  <c r="K1282" i="2"/>
  <c r="T1282" i="2"/>
  <c r="I1284" i="2"/>
  <c r="Q1284" i="2"/>
  <c r="Y1284" i="2"/>
  <c r="S1286" i="2"/>
  <c r="F1288" i="2"/>
  <c r="N1288" i="2"/>
  <c r="V1288" i="2"/>
  <c r="D1290" i="2"/>
  <c r="O1290" i="2"/>
  <c r="X1290" i="2"/>
  <c r="F1292" i="2"/>
  <c r="N1292" i="2"/>
  <c r="V1292" i="2"/>
  <c r="G1294" i="2"/>
  <c r="W1294" i="2"/>
  <c r="F1296" i="2"/>
  <c r="N1296" i="2"/>
  <c r="V1296" i="2"/>
  <c r="H1298" i="2"/>
  <c r="L1290" i="2"/>
  <c r="W1290" i="2"/>
  <c r="P1294" i="2"/>
  <c r="E1260" i="2"/>
  <c r="J1262" i="2"/>
  <c r="R1262" i="2"/>
  <c r="Z1262" i="2"/>
  <c r="J1266" i="2"/>
  <c r="R1266" i="2"/>
  <c r="Z1266" i="2"/>
  <c r="W1276" i="2"/>
  <c r="L1278" i="2"/>
  <c r="I1280" i="2"/>
  <c r="D1282" i="2"/>
  <c r="L1282" i="2"/>
  <c r="W1282" i="2"/>
  <c r="D1284" i="2"/>
  <c r="J1284" i="2"/>
  <c r="R1284" i="2"/>
  <c r="Z1284" i="2"/>
  <c r="I1288" i="2"/>
  <c r="Q1288" i="2"/>
  <c r="Y1288" i="2"/>
  <c r="G1290" i="2"/>
  <c r="P1290" i="2"/>
  <c r="AB1290" i="2"/>
  <c r="I1292" i="2"/>
  <c r="Q1292" i="2"/>
  <c r="Y1292" i="2"/>
  <c r="H1294" i="2"/>
  <c r="X1294" i="2"/>
  <c r="I1296" i="2"/>
  <c r="Q1296" i="2"/>
  <c r="Y1296" i="2"/>
  <c r="P1298" i="2"/>
  <c r="AB1278" i="2"/>
  <c r="E1262" i="2"/>
  <c r="M1262" i="2"/>
  <c r="U1262" i="2"/>
  <c r="E1266" i="2"/>
  <c r="M1266" i="2"/>
  <c r="U1266" i="2"/>
  <c r="G1276" i="2"/>
  <c r="F1282" i="2"/>
  <c r="O1282" i="2"/>
  <c r="E1284" i="2"/>
  <c r="M1284" i="2"/>
  <c r="U1284" i="2"/>
  <c r="J1288" i="2"/>
  <c r="R1288" i="2"/>
  <c r="Z1288" i="2"/>
  <c r="H1290" i="2"/>
  <c r="J1292" i="2"/>
  <c r="R1292" i="2"/>
  <c r="Z1292" i="2"/>
  <c r="J1296" i="2"/>
  <c r="R1296" i="2"/>
  <c r="Z1296" i="2"/>
  <c r="I1248" i="2"/>
  <c r="I1249" i="2" s="1"/>
  <c r="Q1248" i="2"/>
  <c r="Q1249" i="2" s="1"/>
  <c r="Y1248" i="2"/>
  <c r="Y1249" i="2" s="1"/>
  <c r="J1248" i="2"/>
  <c r="J1249" i="2" s="1"/>
  <c r="R1248" i="2"/>
  <c r="R1249" i="2" s="1"/>
  <c r="Z1248" i="2"/>
  <c r="Z1249" i="2" s="1"/>
  <c r="E1248" i="2"/>
  <c r="E1249" i="2" s="1"/>
  <c r="M1248" i="2"/>
  <c r="M1249" i="2" s="1"/>
  <c r="U1248" i="2"/>
  <c r="U1249" i="2" s="1"/>
  <c r="AA1232" i="2"/>
  <c r="N1234" i="2"/>
  <c r="W1234" i="2"/>
  <c r="F1234" i="2"/>
  <c r="O1234" i="2"/>
  <c r="Z1234" i="2"/>
  <c r="F1236" i="2"/>
  <c r="L1236" i="2"/>
  <c r="Q1236" i="2"/>
  <c r="V1236" i="2"/>
  <c r="AB1236" i="2"/>
  <c r="G1234" i="2"/>
  <c r="H1236" i="2"/>
  <c r="M1236" i="2"/>
  <c r="R1236" i="2"/>
  <c r="X1236" i="2"/>
  <c r="W1222" i="2"/>
  <c r="W1223" i="2" s="1"/>
  <c r="I1222" i="2"/>
  <c r="I1223" i="2" s="1"/>
  <c r="M1222" i="2"/>
  <c r="M1223" i="2" s="1"/>
  <c r="C1223" i="2"/>
  <c r="T1209" i="2"/>
  <c r="T1213" i="2" s="1"/>
  <c r="J1209" i="2"/>
  <c r="J1213" i="2" s="1"/>
  <c r="H1189" i="2"/>
  <c r="H1190" i="2" s="1"/>
  <c r="D1189" i="2"/>
  <c r="D1190" i="2" s="1"/>
  <c r="I1189" i="2"/>
  <c r="I1190" i="2" s="1"/>
  <c r="N1189" i="2"/>
  <c r="N1190" i="2" s="1"/>
  <c r="T1189" i="2"/>
  <c r="T1190" i="2" s="1"/>
  <c r="Y1189" i="2"/>
  <c r="Y1190" i="2" s="1"/>
  <c r="C1190" i="2"/>
  <c r="E1189" i="2"/>
  <c r="E1190" i="2" s="1"/>
  <c r="J1189" i="2"/>
  <c r="J1190" i="2" s="1"/>
  <c r="P1189" i="2"/>
  <c r="P1190" i="2" s="1"/>
  <c r="U1189" i="2"/>
  <c r="U1190" i="2" s="1"/>
  <c r="Z1189" i="2"/>
  <c r="Z1190" i="2" s="1"/>
  <c r="M1189" i="2"/>
  <c r="M1190" i="2" s="1"/>
  <c r="R1189" i="2"/>
  <c r="R1190" i="2" s="1"/>
  <c r="X1189" i="2"/>
  <c r="X1190" i="2" s="1"/>
  <c r="F1189" i="2"/>
  <c r="F1190" i="2" s="1"/>
  <c r="L1189" i="2"/>
  <c r="L1190" i="2" s="1"/>
  <c r="Q1189" i="2"/>
  <c r="Q1190" i="2" s="1"/>
  <c r="V1189" i="2"/>
  <c r="V1190" i="2" s="1"/>
  <c r="AB1189" i="2"/>
  <c r="AB1190" i="2" s="1"/>
  <c r="G1169" i="2"/>
  <c r="Q1169" i="2"/>
  <c r="AB1169" i="2"/>
  <c r="J1179" i="2"/>
  <c r="J1167" i="2"/>
  <c r="R1167" i="2"/>
  <c r="AA1167" i="2"/>
  <c r="K1169" i="2"/>
  <c r="U1169" i="2"/>
  <c r="M1171" i="2"/>
  <c r="W1171" i="2"/>
  <c r="R1175" i="2"/>
  <c r="S1179" i="2"/>
  <c r="L1169" i="2"/>
  <c r="W1169" i="2"/>
  <c r="AA1171" i="2"/>
  <c r="U1179" i="2"/>
  <c r="F1167" i="2"/>
  <c r="N1167" i="2"/>
  <c r="E1169" i="2"/>
  <c r="P1169" i="2"/>
  <c r="G1171" i="2"/>
  <c r="I1175" i="2"/>
  <c r="I1055" i="2"/>
  <c r="W1055" i="2"/>
  <c r="R1057" i="2"/>
  <c r="F1027" i="2"/>
  <c r="N1027" i="2"/>
  <c r="V1027" i="2"/>
  <c r="AA1029" i="2"/>
  <c r="J1033" i="2"/>
  <c r="R1033" i="2"/>
  <c r="Z1033" i="2"/>
  <c r="J1037" i="2"/>
  <c r="R1037" i="2"/>
  <c r="Z1037" i="2"/>
  <c r="K1041" i="2"/>
  <c r="V1041" i="2"/>
  <c r="E1043" i="2"/>
  <c r="P1043" i="2"/>
  <c r="AA1043" i="2"/>
  <c r="G1045" i="2"/>
  <c r="R1045" i="2"/>
  <c r="W1047" i="2"/>
  <c r="M1049" i="2"/>
  <c r="H1051" i="2"/>
  <c r="D1055" i="2"/>
  <c r="K1055" i="2"/>
  <c r="Q1055" i="2"/>
  <c r="Y1055" i="2"/>
  <c r="E1057" i="2"/>
  <c r="M1057" i="2"/>
  <c r="U1057" i="2"/>
  <c r="J1061" i="2"/>
  <c r="R1061" i="2"/>
  <c r="Z1061" i="2"/>
  <c r="H1063" i="2"/>
  <c r="T1063" i="2"/>
  <c r="J1065" i="2"/>
  <c r="R1065" i="2"/>
  <c r="Z1065" i="2"/>
  <c r="O1067" i="2"/>
  <c r="J1069" i="2"/>
  <c r="R1069" i="2"/>
  <c r="Z1069" i="2"/>
  <c r="I1073" i="2"/>
  <c r="Q1073" i="2"/>
  <c r="Y1073" i="2"/>
  <c r="J1077" i="2"/>
  <c r="R1077" i="2"/>
  <c r="Z1077" i="2"/>
  <c r="H1079" i="2"/>
  <c r="T1079" i="2"/>
  <c r="L1043" i="2"/>
  <c r="Z1057" i="2"/>
  <c r="I1027" i="2"/>
  <c r="Q1027" i="2"/>
  <c r="Y1027" i="2"/>
  <c r="J1029" i="2"/>
  <c r="L1031" i="2"/>
  <c r="E1033" i="2"/>
  <c r="M1033" i="2"/>
  <c r="U1033" i="2"/>
  <c r="E1037" i="2"/>
  <c r="M1037" i="2"/>
  <c r="U1037" i="2"/>
  <c r="E1041" i="2"/>
  <c r="O1041" i="2"/>
  <c r="G1043" i="2"/>
  <c r="Q1043" i="2"/>
  <c r="AB1043" i="2"/>
  <c r="K1045" i="2"/>
  <c r="V1045" i="2"/>
  <c r="R1049" i="2"/>
  <c r="E1055" i="2"/>
  <c r="L1055" i="2"/>
  <c r="T1055" i="2"/>
  <c r="AA1055" i="2"/>
  <c r="F1057" i="2"/>
  <c r="N1057" i="2"/>
  <c r="V1057" i="2"/>
  <c r="L1063" i="2"/>
  <c r="J1073" i="2"/>
  <c r="R1073" i="2"/>
  <c r="Z1073" i="2"/>
  <c r="L1079" i="2"/>
  <c r="W1043" i="2"/>
  <c r="P1055" i="2"/>
  <c r="J1057" i="2"/>
  <c r="J1027" i="2"/>
  <c r="R1027" i="2"/>
  <c r="K1043" i="2"/>
  <c r="M1045" i="2"/>
  <c r="G1055" i="2"/>
  <c r="O1055" i="2"/>
  <c r="U1055" i="2"/>
  <c r="I1057" i="2"/>
  <c r="Q1057" i="2"/>
  <c r="Y1057" i="2"/>
  <c r="H1015" i="2"/>
  <c r="M1015" i="2"/>
  <c r="R1015" i="2"/>
  <c r="X1015" i="2"/>
  <c r="L1017" i="2"/>
  <c r="H1011" i="2"/>
  <c r="M1011" i="2"/>
  <c r="R1011" i="2"/>
  <c r="X1011" i="2"/>
  <c r="L1013" i="2"/>
  <c r="W1013" i="2"/>
  <c r="D1015" i="2"/>
  <c r="I1015" i="2"/>
  <c r="N1015" i="2"/>
  <c r="T1015" i="2"/>
  <c r="Y1015" i="2"/>
  <c r="F1017" i="2"/>
  <c r="P1017" i="2"/>
  <c r="AA1017" i="2"/>
  <c r="W1017" i="2"/>
  <c r="D1011" i="2"/>
  <c r="I1011" i="2"/>
  <c r="N1011" i="2"/>
  <c r="T1011" i="2"/>
  <c r="Y1011" i="2"/>
  <c r="F1013" i="2"/>
  <c r="P1013" i="2"/>
  <c r="AA1013" i="2"/>
  <c r="E1015" i="2"/>
  <c r="J1015" i="2"/>
  <c r="P1015" i="2"/>
  <c r="U1015" i="2"/>
  <c r="Z1015" i="2"/>
  <c r="G1017" i="2"/>
  <c r="R1017" i="2"/>
  <c r="AB1017" i="2"/>
  <c r="E1011" i="2"/>
  <c r="J1011" i="2"/>
  <c r="P1011" i="2"/>
  <c r="U1011" i="2"/>
  <c r="Z1011" i="2"/>
  <c r="G1013" i="2"/>
  <c r="R1013" i="2"/>
  <c r="F1015" i="2"/>
  <c r="L1015" i="2"/>
  <c r="Q1015" i="2"/>
  <c r="V1015" i="2"/>
  <c r="AB1015" i="2"/>
  <c r="K1017" i="2"/>
  <c r="AA730" i="2"/>
  <c r="Z730" i="2"/>
  <c r="U730" i="2"/>
  <c r="Y730" i="2"/>
  <c r="X730" i="2"/>
  <c r="R730" i="2"/>
  <c r="F722" i="2"/>
  <c r="L722" i="2"/>
  <c r="Q722" i="2"/>
  <c r="V722" i="2"/>
  <c r="AB722" i="2"/>
  <c r="J724" i="2"/>
  <c r="Z724" i="2"/>
  <c r="F726" i="2"/>
  <c r="L726" i="2"/>
  <c r="Q726" i="2"/>
  <c r="V726" i="2"/>
  <c r="AB726" i="2"/>
  <c r="O728" i="2"/>
  <c r="D730" i="2"/>
  <c r="I730" i="2"/>
  <c r="N730" i="2"/>
  <c r="T730" i="2"/>
  <c r="AA848" i="2"/>
  <c r="AB848" i="2"/>
  <c r="V848" i="2"/>
  <c r="Q848" i="2"/>
  <c r="L848" i="2"/>
  <c r="F848" i="2"/>
  <c r="Z848" i="2"/>
  <c r="U848" i="2"/>
  <c r="P848" i="2"/>
  <c r="J848" i="2"/>
  <c r="E848" i="2"/>
  <c r="Y848" i="2"/>
  <c r="T848" i="2"/>
  <c r="N848" i="2"/>
  <c r="I848" i="2"/>
  <c r="D848" i="2"/>
  <c r="R848" i="2"/>
  <c r="M848" i="2"/>
  <c r="H848" i="2"/>
  <c r="X848" i="2"/>
  <c r="M730" i="2"/>
  <c r="AA806" i="2"/>
  <c r="AB806" i="2"/>
  <c r="V806" i="2"/>
  <c r="Q806" i="2"/>
  <c r="L806" i="2"/>
  <c r="F806" i="2"/>
  <c r="Z806" i="2"/>
  <c r="U806" i="2"/>
  <c r="P806" i="2"/>
  <c r="J806" i="2"/>
  <c r="E806" i="2"/>
  <c r="Y806" i="2"/>
  <c r="T806" i="2"/>
  <c r="N806" i="2"/>
  <c r="I806" i="2"/>
  <c r="D806" i="2"/>
  <c r="R806" i="2"/>
  <c r="M806" i="2"/>
  <c r="H806" i="2"/>
  <c r="H722" i="2"/>
  <c r="M722" i="2"/>
  <c r="R722" i="2"/>
  <c r="X722" i="2"/>
  <c r="O724" i="2"/>
  <c r="H726" i="2"/>
  <c r="M726" i="2"/>
  <c r="R726" i="2"/>
  <c r="X726" i="2"/>
  <c r="T728" i="2"/>
  <c r="E730" i="2"/>
  <c r="J730" i="2"/>
  <c r="P730" i="2"/>
  <c r="V730" i="2"/>
  <c r="AA782" i="2"/>
  <c r="AB782" i="2"/>
  <c r="V782" i="2"/>
  <c r="Q782" i="2"/>
  <c r="L782" i="2"/>
  <c r="F782" i="2"/>
  <c r="Z782" i="2"/>
  <c r="U782" i="2"/>
  <c r="P782" i="2"/>
  <c r="J782" i="2"/>
  <c r="E782" i="2"/>
  <c r="T782" i="2"/>
  <c r="I782" i="2"/>
  <c r="R782" i="2"/>
  <c r="H782" i="2"/>
  <c r="Y782" i="2"/>
  <c r="N782" i="2"/>
  <c r="D782" i="2"/>
  <c r="AA818" i="2"/>
  <c r="AB818" i="2"/>
  <c r="V818" i="2"/>
  <c r="Q818" i="2"/>
  <c r="L818" i="2"/>
  <c r="F818" i="2"/>
  <c r="Z818" i="2"/>
  <c r="U818" i="2"/>
  <c r="P818" i="2"/>
  <c r="J818" i="2"/>
  <c r="E818" i="2"/>
  <c r="Y818" i="2"/>
  <c r="T818" i="2"/>
  <c r="N818" i="2"/>
  <c r="I818" i="2"/>
  <c r="D818" i="2"/>
  <c r="R818" i="2"/>
  <c r="M818" i="2"/>
  <c r="H818" i="2"/>
  <c r="AB830" i="2"/>
  <c r="V830" i="2"/>
  <c r="O830" i="2"/>
  <c r="G830" i="2"/>
  <c r="AA830" i="2"/>
  <c r="T830" i="2"/>
  <c r="L830" i="2"/>
  <c r="F830" i="2"/>
  <c r="Z830" i="2"/>
  <c r="R830" i="2"/>
  <c r="K830" i="2"/>
  <c r="D830" i="2"/>
  <c r="W830" i="2"/>
  <c r="P830" i="2"/>
  <c r="J830" i="2"/>
  <c r="H730" i="2"/>
  <c r="D722" i="2"/>
  <c r="I722" i="2"/>
  <c r="N722" i="2"/>
  <c r="T722" i="2"/>
  <c r="Y722" i="2"/>
  <c r="I726" i="2"/>
  <c r="N726" i="2"/>
  <c r="T726" i="2"/>
  <c r="Y726" i="2"/>
  <c r="D728" i="2"/>
  <c r="Z728" i="2"/>
  <c r="F730" i="2"/>
  <c r="L730" i="2"/>
  <c r="Q730" i="2"/>
  <c r="AB730" i="2"/>
  <c r="M782" i="2"/>
  <c r="X818" i="2"/>
  <c r="O732" i="2"/>
  <c r="H734" i="2"/>
  <c r="M734" i="2"/>
  <c r="R734" i="2"/>
  <c r="X734" i="2"/>
  <c r="T736" i="2"/>
  <c r="E738" i="2"/>
  <c r="J738" i="2"/>
  <c r="P738" i="2"/>
  <c r="U738" i="2"/>
  <c r="Z738" i="2"/>
  <c r="H740" i="2"/>
  <c r="T740" i="2"/>
  <c r="E742" i="2"/>
  <c r="J742" i="2"/>
  <c r="P742" i="2"/>
  <c r="U742" i="2"/>
  <c r="Z742" i="2"/>
  <c r="J744" i="2"/>
  <c r="H746" i="2"/>
  <c r="M746" i="2"/>
  <c r="R746" i="2"/>
  <c r="X746" i="2"/>
  <c r="O748" i="2"/>
  <c r="H750" i="2"/>
  <c r="M750" i="2"/>
  <c r="R750" i="2"/>
  <c r="X750" i="2"/>
  <c r="T752" i="2"/>
  <c r="E754" i="2"/>
  <c r="J754" i="2"/>
  <c r="P754" i="2"/>
  <c r="U754" i="2"/>
  <c r="Z754" i="2"/>
  <c r="H756" i="2"/>
  <c r="T756" i="2"/>
  <c r="E758" i="2"/>
  <c r="J758" i="2"/>
  <c r="P758" i="2"/>
  <c r="U758" i="2"/>
  <c r="Z758" i="2"/>
  <c r="J760" i="2"/>
  <c r="H762" i="2"/>
  <c r="M762" i="2"/>
  <c r="R762" i="2"/>
  <c r="X762" i="2"/>
  <c r="O764" i="2"/>
  <c r="H766" i="2"/>
  <c r="M766" i="2"/>
  <c r="R766" i="2"/>
  <c r="X766" i="2"/>
  <c r="T768" i="2"/>
  <c r="E770" i="2"/>
  <c r="J770" i="2"/>
  <c r="P770" i="2"/>
  <c r="U770" i="2"/>
  <c r="Z770" i="2"/>
  <c r="H772" i="2"/>
  <c r="T772" i="2"/>
  <c r="E774" i="2"/>
  <c r="J774" i="2"/>
  <c r="P774" i="2"/>
  <c r="U774" i="2"/>
  <c r="Z774" i="2"/>
  <c r="G776" i="2"/>
  <c r="W776" i="2"/>
  <c r="F778" i="2"/>
  <c r="L778" i="2"/>
  <c r="Q778" i="2"/>
  <c r="V778" i="2"/>
  <c r="AB778" i="2"/>
  <c r="AA798" i="2"/>
  <c r="AB798" i="2"/>
  <c r="V798" i="2"/>
  <c r="Q798" i="2"/>
  <c r="L798" i="2"/>
  <c r="F798" i="2"/>
  <c r="Z798" i="2"/>
  <c r="U798" i="2"/>
  <c r="P798" i="2"/>
  <c r="J798" i="2"/>
  <c r="E798" i="2"/>
  <c r="Y798" i="2"/>
  <c r="T798" i="2"/>
  <c r="N798" i="2"/>
  <c r="I798" i="2"/>
  <c r="D798" i="2"/>
  <c r="X798" i="2"/>
  <c r="Z808" i="2"/>
  <c r="N808" i="2"/>
  <c r="W808" i="2"/>
  <c r="G808" i="2"/>
  <c r="V808" i="2"/>
  <c r="F808" i="2"/>
  <c r="V820" i="2"/>
  <c r="J820" i="2"/>
  <c r="R820" i="2"/>
  <c r="G820" i="2"/>
  <c r="Z820" i="2"/>
  <c r="O820" i="2"/>
  <c r="F820" i="2"/>
  <c r="AA832" i="2"/>
  <c r="AB832" i="2"/>
  <c r="V832" i="2"/>
  <c r="Q832" i="2"/>
  <c r="L832" i="2"/>
  <c r="F832" i="2"/>
  <c r="Z832" i="2"/>
  <c r="U832" i="2"/>
  <c r="P832" i="2"/>
  <c r="J832" i="2"/>
  <c r="E832" i="2"/>
  <c r="Y832" i="2"/>
  <c r="T832" i="2"/>
  <c r="N832" i="2"/>
  <c r="I832" i="2"/>
  <c r="D832" i="2"/>
  <c r="R832" i="2"/>
  <c r="M832" i="2"/>
  <c r="H832" i="2"/>
  <c r="D732" i="2"/>
  <c r="S732" i="2"/>
  <c r="D734" i="2"/>
  <c r="I734" i="2"/>
  <c r="N734" i="2"/>
  <c r="T734" i="2"/>
  <c r="Y734" i="2"/>
  <c r="Z736" i="2"/>
  <c r="F738" i="2"/>
  <c r="L738" i="2"/>
  <c r="Q738" i="2"/>
  <c r="V738" i="2"/>
  <c r="AB738" i="2"/>
  <c r="J740" i="2"/>
  <c r="Z740" i="2"/>
  <c r="F742" i="2"/>
  <c r="L742" i="2"/>
  <c r="Q742" i="2"/>
  <c r="V742" i="2"/>
  <c r="AB742" i="2"/>
  <c r="O744" i="2"/>
  <c r="D746" i="2"/>
  <c r="I746" i="2"/>
  <c r="N746" i="2"/>
  <c r="T746" i="2"/>
  <c r="Y746" i="2"/>
  <c r="D748" i="2"/>
  <c r="S748" i="2"/>
  <c r="D750" i="2"/>
  <c r="I750" i="2"/>
  <c r="N750" i="2"/>
  <c r="T750" i="2"/>
  <c r="Y750" i="2"/>
  <c r="D752" i="2"/>
  <c r="Z752" i="2"/>
  <c r="F754" i="2"/>
  <c r="L754" i="2"/>
  <c r="Q754" i="2"/>
  <c r="V754" i="2"/>
  <c r="AB754" i="2"/>
  <c r="J756" i="2"/>
  <c r="Z756" i="2"/>
  <c r="F758" i="2"/>
  <c r="L758" i="2"/>
  <c r="Q758" i="2"/>
  <c r="V758" i="2"/>
  <c r="AB758" i="2"/>
  <c r="O760" i="2"/>
  <c r="D762" i="2"/>
  <c r="I762" i="2"/>
  <c r="N762" i="2"/>
  <c r="T762" i="2"/>
  <c r="Y762" i="2"/>
  <c r="D764" i="2"/>
  <c r="S764" i="2"/>
  <c r="I766" i="2"/>
  <c r="N766" i="2"/>
  <c r="T766" i="2"/>
  <c r="Y766" i="2"/>
  <c r="Z768" i="2"/>
  <c r="F770" i="2"/>
  <c r="L770" i="2"/>
  <c r="Q770" i="2"/>
  <c r="V770" i="2"/>
  <c r="AB770" i="2"/>
  <c r="J772" i="2"/>
  <c r="Z772" i="2"/>
  <c r="F774" i="2"/>
  <c r="L774" i="2"/>
  <c r="Q774" i="2"/>
  <c r="V774" i="2"/>
  <c r="AB774" i="2"/>
  <c r="N776" i="2"/>
  <c r="H778" i="2"/>
  <c r="M778" i="2"/>
  <c r="R778" i="2"/>
  <c r="X778" i="2"/>
  <c r="N780" i="2"/>
  <c r="AA780" i="2"/>
  <c r="Z784" i="2"/>
  <c r="R784" i="2"/>
  <c r="K784" i="2"/>
  <c r="AA814" i="2"/>
  <c r="AB814" i="2"/>
  <c r="V814" i="2"/>
  <c r="Q814" i="2"/>
  <c r="L814" i="2"/>
  <c r="F814" i="2"/>
  <c r="Z814" i="2"/>
  <c r="U814" i="2"/>
  <c r="P814" i="2"/>
  <c r="J814" i="2"/>
  <c r="E814" i="2"/>
  <c r="Y814" i="2"/>
  <c r="T814" i="2"/>
  <c r="N814" i="2"/>
  <c r="I814" i="2"/>
  <c r="D814" i="2"/>
  <c r="X814" i="2"/>
  <c r="X832" i="2"/>
  <c r="H732" i="2"/>
  <c r="E734" i="2"/>
  <c r="J734" i="2"/>
  <c r="P734" i="2"/>
  <c r="U734" i="2"/>
  <c r="Z734" i="2"/>
  <c r="J736" i="2"/>
  <c r="H738" i="2"/>
  <c r="M738" i="2"/>
  <c r="R738" i="2"/>
  <c r="X738" i="2"/>
  <c r="H742" i="2"/>
  <c r="M742" i="2"/>
  <c r="R742" i="2"/>
  <c r="X742" i="2"/>
  <c r="T744" i="2"/>
  <c r="E746" i="2"/>
  <c r="J746" i="2"/>
  <c r="P746" i="2"/>
  <c r="U746" i="2"/>
  <c r="Z746" i="2"/>
  <c r="H748" i="2"/>
  <c r="J750" i="2"/>
  <c r="P750" i="2"/>
  <c r="U750" i="2"/>
  <c r="Z750" i="2"/>
  <c r="H754" i="2"/>
  <c r="M754" i="2"/>
  <c r="R754" i="2"/>
  <c r="X754" i="2"/>
  <c r="H758" i="2"/>
  <c r="M758" i="2"/>
  <c r="R758" i="2"/>
  <c r="X758" i="2"/>
  <c r="T760" i="2"/>
  <c r="E762" i="2"/>
  <c r="J762" i="2"/>
  <c r="P762" i="2"/>
  <c r="U762" i="2"/>
  <c r="Z762" i="2"/>
  <c r="H764" i="2"/>
  <c r="J766" i="2"/>
  <c r="P766" i="2"/>
  <c r="U766" i="2"/>
  <c r="Z766" i="2"/>
  <c r="H770" i="2"/>
  <c r="M770" i="2"/>
  <c r="R770" i="2"/>
  <c r="X770" i="2"/>
  <c r="H774" i="2"/>
  <c r="M774" i="2"/>
  <c r="R774" i="2"/>
  <c r="X774" i="2"/>
  <c r="O776" i="2"/>
  <c r="I778" i="2"/>
  <c r="N778" i="2"/>
  <c r="T778" i="2"/>
  <c r="Y778" i="2"/>
  <c r="K780" i="2"/>
  <c r="J784" i="2"/>
  <c r="M798" i="2"/>
  <c r="H814" i="2"/>
  <c r="AA816" i="2"/>
  <c r="Z816" i="2"/>
  <c r="R816" i="2"/>
  <c r="J816" i="2"/>
  <c r="W820" i="2"/>
  <c r="AB846" i="2"/>
  <c r="V846" i="2"/>
  <c r="O846" i="2"/>
  <c r="G846" i="2"/>
  <c r="AA846" i="2"/>
  <c r="T846" i="2"/>
  <c r="L846" i="2"/>
  <c r="F846" i="2"/>
  <c r="Z846" i="2"/>
  <c r="R846" i="2"/>
  <c r="K846" i="2"/>
  <c r="D846" i="2"/>
  <c r="W846" i="2"/>
  <c r="P846" i="2"/>
  <c r="J846" i="2"/>
  <c r="AB862" i="2"/>
  <c r="V862" i="2"/>
  <c r="O862" i="2"/>
  <c r="G862" i="2"/>
  <c r="AA862" i="2"/>
  <c r="T862" i="2"/>
  <c r="L862" i="2"/>
  <c r="F862" i="2"/>
  <c r="Z862" i="2"/>
  <c r="R862" i="2"/>
  <c r="K862" i="2"/>
  <c r="D862" i="2"/>
  <c r="W862" i="2"/>
  <c r="P862" i="2"/>
  <c r="J862" i="2"/>
  <c r="H786" i="2"/>
  <c r="M786" i="2"/>
  <c r="R786" i="2"/>
  <c r="X786" i="2"/>
  <c r="N788" i="2"/>
  <c r="W788" i="2"/>
  <c r="E790" i="2"/>
  <c r="J790" i="2"/>
  <c r="P790" i="2"/>
  <c r="U790" i="2"/>
  <c r="Z790" i="2"/>
  <c r="G792" i="2"/>
  <c r="W792" i="2"/>
  <c r="F794" i="2"/>
  <c r="L794" i="2"/>
  <c r="Q794" i="2"/>
  <c r="V794" i="2"/>
  <c r="AB794" i="2"/>
  <c r="N796" i="2"/>
  <c r="F802" i="2"/>
  <c r="L802" i="2"/>
  <c r="Q802" i="2"/>
  <c r="V802" i="2"/>
  <c r="AB802" i="2"/>
  <c r="J804" i="2"/>
  <c r="V804" i="2"/>
  <c r="E810" i="2"/>
  <c r="J810" i="2"/>
  <c r="P810" i="2"/>
  <c r="U810" i="2"/>
  <c r="Z810" i="2"/>
  <c r="F822" i="2"/>
  <c r="L822" i="2"/>
  <c r="Q822" i="2"/>
  <c r="AB834" i="2"/>
  <c r="V834" i="2"/>
  <c r="O834" i="2"/>
  <c r="G834" i="2"/>
  <c r="AA834" i="2"/>
  <c r="T834" i="2"/>
  <c r="L834" i="2"/>
  <c r="F834" i="2"/>
  <c r="Z834" i="2"/>
  <c r="R834" i="2"/>
  <c r="K834" i="2"/>
  <c r="D834" i="2"/>
  <c r="AA836" i="2"/>
  <c r="AB836" i="2"/>
  <c r="V836" i="2"/>
  <c r="Q836" i="2"/>
  <c r="L836" i="2"/>
  <c r="F836" i="2"/>
  <c r="Z836" i="2"/>
  <c r="U836" i="2"/>
  <c r="P836" i="2"/>
  <c r="J836" i="2"/>
  <c r="E836" i="2"/>
  <c r="Y836" i="2"/>
  <c r="T836" i="2"/>
  <c r="N836" i="2"/>
  <c r="I836" i="2"/>
  <c r="D836" i="2"/>
  <c r="X836" i="2"/>
  <c r="P842" i="2"/>
  <c r="M844" i="2"/>
  <c r="AB850" i="2"/>
  <c r="V850" i="2"/>
  <c r="O850" i="2"/>
  <c r="G850" i="2"/>
  <c r="AA850" i="2"/>
  <c r="T850" i="2"/>
  <c r="L850" i="2"/>
  <c r="F850" i="2"/>
  <c r="Z850" i="2"/>
  <c r="R850" i="2"/>
  <c r="K850" i="2"/>
  <c r="D850" i="2"/>
  <c r="AA852" i="2"/>
  <c r="AB852" i="2"/>
  <c r="V852" i="2"/>
  <c r="Q852" i="2"/>
  <c r="L852" i="2"/>
  <c r="F852" i="2"/>
  <c r="Z852" i="2"/>
  <c r="U852" i="2"/>
  <c r="P852" i="2"/>
  <c r="J852" i="2"/>
  <c r="E852" i="2"/>
  <c r="Y852" i="2"/>
  <c r="T852" i="2"/>
  <c r="N852" i="2"/>
  <c r="I852" i="2"/>
  <c r="D852" i="2"/>
  <c r="X852" i="2"/>
  <c r="P858" i="2"/>
  <c r="M860" i="2"/>
  <c r="D786" i="2"/>
  <c r="I786" i="2"/>
  <c r="N786" i="2"/>
  <c r="T786" i="2"/>
  <c r="Y786" i="2"/>
  <c r="F788" i="2"/>
  <c r="O788" i="2"/>
  <c r="F790" i="2"/>
  <c r="L790" i="2"/>
  <c r="Q790" i="2"/>
  <c r="V790" i="2"/>
  <c r="AB790" i="2"/>
  <c r="N792" i="2"/>
  <c r="H794" i="2"/>
  <c r="M794" i="2"/>
  <c r="R794" i="2"/>
  <c r="X794" i="2"/>
  <c r="H802" i="2"/>
  <c r="M802" i="2"/>
  <c r="R802" i="2"/>
  <c r="X802" i="2"/>
  <c r="N804" i="2"/>
  <c r="F810" i="2"/>
  <c r="L810" i="2"/>
  <c r="Q810" i="2"/>
  <c r="V810" i="2"/>
  <c r="AB810" i="2"/>
  <c r="AA822" i="2"/>
  <c r="Z822" i="2"/>
  <c r="Y822" i="2"/>
  <c r="H822" i="2"/>
  <c r="M822" i="2"/>
  <c r="R822" i="2"/>
  <c r="X822" i="2"/>
  <c r="AA826" i="2"/>
  <c r="AB826" i="2"/>
  <c r="V826" i="2"/>
  <c r="Q826" i="2"/>
  <c r="L826" i="2"/>
  <c r="F826" i="2"/>
  <c r="Z826" i="2"/>
  <c r="U826" i="2"/>
  <c r="P826" i="2"/>
  <c r="J826" i="2"/>
  <c r="E826" i="2"/>
  <c r="Y826" i="2"/>
  <c r="T826" i="2"/>
  <c r="N826" i="2"/>
  <c r="I826" i="2"/>
  <c r="D826" i="2"/>
  <c r="X826" i="2"/>
  <c r="J834" i="2"/>
  <c r="H836" i="2"/>
  <c r="AB838" i="2"/>
  <c r="V838" i="2"/>
  <c r="O838" i="2"/>
  <c r="G838" i="2"/>
  <c r="AA838" i="2"/>
  <c r="T838" i="2"/>
  <c r="L838" i="2"/>
  <c r="F838" i="2"/>
  <c r="Z838" i="2"/>
  <c r="R838" i="2"/>
  <c r="K838" i="2"/>
  <c r="D838" i="2"/>
  <c r="AA840" i="2"/>
  <c r="AB840" i="2"/>
  <c r="V840" i="2"/>
  <c r="Q840" i="2"/>
  <c r="L840" i="2"/>
  <c r="F840" i="2"/>
  <c r="Z840" i="2"/>
  <c r="U840" i="2"/>
  <c r="P840" i="2"/>
  <c r="J840" i="2"/>
  <c r="E840" i="2"/>
  <c r="Y840" i="2"/>
  <c r="T840" i="2"/>
  <c r="N840" i="2"/>
  <c r="I840" i="2"/>
  <c r="D840" i="2"/>
  <c r="X840" i="2"/>
  <c r="J850" i="2"/>
  <c r="AB854" i="2"/>
  <c r="V854" i="2"/>
  <c r="O854" i="2"/>
  <c r="G854" i="2"/>
  <c r="AA854" i="2"/>
  <c r="T854" i="2"/>
  <c r="L854" i="2"/>
  <c r="F854" i="2"/>
  <c r="Z854" i="2"/>
  <c r="R854" i="2"/>
  <c r="K854" i="2"/>
  <c r="D854" i="2"/>
  <c r="AA856" i="2"/>
  <c r="AB856" i="2"/>
  <c r="V856" i="2"/>
  <c r="Q856" i="2"/>
  <c r="L856" i="2"/>
  <c r="F856" i="2"/>
  <c r="Z856" i="2"/>
  <c r="U856" i="2"/>
  <c r="P856" i="2"/>
  <c r="J856" i="2"/>
  <c r="E856" i="2"/>
  <c r="Y856" i="2"/>
  <c r="T856" i="2"/>
  <c r="N856" i="2"/>
  <c r="I856" i="2"/>
  <c r="D856" i="2"/>
  <c r="X856" i="2"/>
  <c r="H790" i="2"/>
  <c r="M790" i="2"/>
  <c r="R790" i="2"/>
  <c r="X790" i="2"/>
  <c r="O792" i="2"/>
  <c r="H810" i="2"/>
  <c r="M810" i="2"/>
  <c r="R810" i="2"/>
  <c r="X810" i="2"/>
  <c r="AA828" i="2"/>
  <c r="V828" i="2"/>
  <c r="N828" i="2"/>
  <c r="F828" i="2"/>
  <c r="AB842" i="2"/>
  <c r="V842" i="2"/>
  <c r="O842" i="2"/>
  <c r="G842" i="2"/>
  <c r="AA842" i="2"/>
  <c r="T842" i="2"/>
  <c r="L842" i="2"/>
  <c r="F842" i="2"/>
  <c r="Z842" i="2"/>
  <c r="R842" i="2"/>
  <c r="K842" i="2"/>
  <c r="D842" i="2"/>
  <c r="AA844" i="2"/>
  <c r="AB844" i="2"/>
  <c r="V844" i="2"/>
  <c r="Q844" i="2"/>
  <c r="L844" i="2"/>
  <c r="F844" i="2"/>
  <c r="Z844" i="2"/>
  <c r="U844" i="2"/>
  <c r="P844" i="2"/>
  <c r="J844" i="2"/>
  <c r="E844" i="2"/>
  <c r="Y844" i="2"/>
  <c r="T844" i="2"/>
  <c r="N844" i="2"/>
  <c r="I844" i="2"/>
  <c r="D844" i="2"/>
  <c r="X844" i="2"/>
  <c r="AB858" i="2"/>
  <c r="V858" i="2"/>
  <c r="O858" i="2"/>
  <c r="G858" i="2"/>
  <c r="AA858" i="2"/>
  <c r="T858" i="2"/>
  <c r="L858" i="2"/>
  <c r="F858" i="2"/>
  <c r="Z858" i="2"/>
  <c r="R858" i="2"/>
  <c r="K858" i="2"/>
  <c r="D858" i="2"/>
  <c r="AA860" i="2"/>
  <c r="AB860" i="2"/>
  <c r="V860" i="2"/>
  <c r="Q860" i="2"/>
  <c r="L860" i="2"/>
  <c r="F860" i="2"/>
  <c r="Z860" i="2"/>
  <c r="U860" i="2"/>
  <c r="P860" i="2"/>
  <c r="J860" i="2"/>
  <c r="E860" i="2"/>
  <c r="Y860" i="2"/>
  <c r="T860" i="2"/>
  <c r="N860" i="2"/>
  <c r="I860" i="2"/>
  <c r="D860" i="2"/>
  <c r="X860" i="2"/>
  <c r="O824" i="2"/>
  <c r="F824" i="2"/>
  <c r="V824" i="2"/>
  <c r="G824" i="2"/>
  <c r="W824" i="2"/>
  <c r="N529" i="2"/>
  <c r="E529" i="2"/>
  <c r="F529" i="2"/>
  <c r="L529" i="2"/>
  <c r="AB529" i="2"/>
  <c r="T529" i="2"/>
  <c r="V529" i="2"/>
  <c r="O505" i="2"/>
  <c r="AA505" i="2"/>
  <c r="N547" i="2"/>
  <c r="J547" i="2"/>
  <c r="Z547" i="2"/>
  <c r="T557" i="2"/>
  <c r="D557" i="2"/>
  <c r="P557" i="2"/>
  <c r="L557" i="2"/>
  <c r="H557" i="2"/>
  <c r="AB557" i="2"/>
  <c r="Y477" i="2"/>
  <c r="X477" i="2"/>
  <c r="P477" i="2"/>
  <c r="J477" i="2"/>
  <c r="E477" i="2"/>
  <c r="V477" i="2"/>
  <c r="N477" i="2"/>
  <c r="I477" i="2"/>
  <c r="D477" i="2"/>
  <c r="M477" i="2"/>
  <c r="AB477" i="2"/>
  <c r="T481" i="2"/>
  <c r="K489" i="2"/>
  <c r="G489" i="2"/>
  <c r="Y493" i="2"/>
  <c r="V493" i="2"/>
  <c r="N493" i="2"/>
  <c r="F493" i="2"/>
  <c r="AB493" i="2"/>
  <c r="T493" i="2"/>
  <c r="L493" i="2"/>
  <c r="E493" i="2"/>
  <c r="P493" i="2"/>
  <c r="AA501" i="2"/>
  <c r="X501" i="2"/>
  <c r="P501" i="2"/>
  <c r="H501" i="2"/>
  <c r="V501" i="2"/>
  <c r="N501" i="2"/>
  <c r="F501" i="2"/>
  <c r="R501" i="2"/>
  <c r="K505" i="2"/>
  <c r="G513" i="2"/>
  <c r="AA527" i="2"/>
  <c r="X527" i="2"/>
  <c r="P527" i="2"/>
  <c r="H527" i="2"/>
  <c r="AB527" i="2"/>
  <c r="T527" i="2"/>
  <c r="D527" i="2"/>
  <c r="V527" i="2"/>
  <c r="N527" i="2"/>
  <c r="F527" i="2"/>
  <c r="L527" i="2"/>
  <c r="L533" i="2"/>
  <c r="X557" i="2"/>
  <c r="M565" i="2"/>
  <c r="Q565" i="2"/>
  <c r="I565" i="2"/>
  <c r="Y565" i="2"/>
  <c r="E565" i="2"/>
  <c r="F477" i="2"/>
  <c r="R477" i="2"/>
  <c r="O489" i="2"/>
  <c r="D493" i="2"/>
  <c r="R493" i="2"/>
  <c r="D501" i="2"/>
  <c r="T501" i="2"/>
  <c r="V511" i="2"/>
  <c r="N511" i="2"/>
  <c r="AA523" i="2"/>
  <c r="X523" i="2"/>
  <c r="P523" i="2"/>
  <c r="H523" i="2"/>
  <c r="N523" i="2"/>
  <c r="V523" i="2"/>
  <c r="F523" i="2"/>
  <c r="R523" i="2"/>
  <c r="J527" i="2"/>
  <c r="T551" i="2"/>
  <c r="AB551" i="2"/>
  <c r="L551" i="2"/>
  <c r="D551" i="2"/>
  <c r="U565" i="2"/>
  <c r="AB591" i="2"/>
  <c r="Y591" i="2"/>
  <c r="I591" i="2"/>
  <c r="U591" i="2"/>
  <c r="E591" i="2"/>
  <c r="Q591" i="2"/>
  <c r="M591" i="2"/>
  <c r="L481" i="2"/>
  <c r="D481" i="2"/>
  <c r="O513" i="2"/>
  <c r="K513" i="2"/>
  <c r="Y533" i="2"/>
  <c r="Z533" i="2"/>
  <c r="R533" i="2"/>
  <c r="J533" i="2"/>
  <c r="D533" i="2"/>
  <c r="T533" i="2"/>
  <c r="H533" i="2"/>
  <c r="AB533" i="2"/>
  <c r="P533" i="2"/>
  <c r="F533" i="2"/>
  <c r="N533" i="2"/>
  <c r="X533" i="2"/>
  <c r="E533" i="2"/>
  <c r="Y473" i="2"/>
  <c r="V473" i="2"/>
  <c r="N473" i="2"/>
  <c r="F473" i="2"/>
  <c r="AB473" i="2"/>
  <c r="T473" i="2"/>
  <c r="D473" i="2"/>
  <c r="L473" i="2"/>
  <c r="R473" i="2"/>
  <c r="H477" i="2"/>
  <c r="T477" i="2"/>
  <c r="AA485" i="2"/>
  <c r="V485" i="2"/>
  <c r="N485" i="2"/>
  <c r="F485" i="2"/>
  <c r="L485" i="2"/>
  <c r="AB485" i="2"/>
  <c r="T485" i="2"/>
  <c r="D485" i="2"/>
  <c r="R485" i="2"/>
  <c r="W489" i="2"/>
  <c r="H493" i="2"/>
  <c r="X493" i="2"/>
  <c r="X497" i="2"/>
  <c r="L497" i="2"/>
  <c r="D497" i="2"/>
  <c r="J501" i="2"/>
  <c r="Z501" i="2"/>
  <c r="AB509" i="2"/>
  <c r="Y509" i="2"/>
  <c r="I509" i="2"/>
  <c r="E509" i="2"/>
  <c r="U509" i="2"/>
  <c r="F511" i="2"/>
  <c r="AA519" i="2"/>
  <c r="X519" i="2"/>
  <c r="P519" i="2"/>
  <c r="H519" i="2"/>
  <c r="V519" i="2"/>
  <c r="N519" i="2"/>
  <c r="F519" i="2"/>
  <c r="R519" i="2"/>
  <c r="D523" i="2"/>
  <c r="T523" i="2"/>
  <c r="R527" i="2"/>
  <c r="Z553" i="2"/>
  <c r="I553" i="2"/>
  <c r="Q553" i="2"/>
  <c r="M553" i="2"/>
  <c r="E553" i="2"/>
  <c r="AA539" i="2"/>
  <c r="V539" i="2"/>
  <c r="N539" i="2"/>
  <c r="F539" i="2"/>
  <c r="L539" i="2"/>
  <c r="X539" i="2"/>
  <c r="Y575" i="2"/>
  <c r="W575" i="2"/>
  <c r="O575" i="2"/>
  <c r="V581" i="2"/>
  <c r="AB581" i="2"/>
  <c r="L581" i="2"/>
  <c r="X581" i="2"/>
  <c r="H581" i="2"/>
  <c r="X589" i="2"/>
  <c r="T589" i="2"/>
  <c r="L589" i="2"/>
  <c r="O625" i="2"/>
  <c r="AA625" i="2"/>
  <c r="AB631" i="2"/>
  <c r="M631" i="2"/>
  <c r="Y631" i="2"/>
  <c r="I631" i="2"/>
  <c r="AA647" i="2"/>
  <c r="I647" i="2"/>
  <c r="Y647" i="2"/>
  <c r="E647" i="2"/>
  <c r="H483" i="2"/>
  <c r="X483" i="2"/>
  <c r="R499" i="2"/>
  <c r="Z499" i="2"/>
  <c r="J503" i="2"/>
  <c r="Z503" i="2"/>
  <c r="R517" i="2"/>
  <c r="Z521" i="2"/>
  <c r="J525" i="2"/>
  <c r="R525" i="2"/>
  <c r="X529" i="2"/>
  <c r="AA531" i="2"/>
  <c r="X531" i="2"/>
  <c r="P531" i="2"/>
  <c r="H531" i="2"/>
  <c r="V531" i="2"/>
  <c r="Y583" i="2"/>
  <c r="W583" i="2"/>
  <c r="O583" i="2"/>
  <c r="AB595" i="2"/>
  <c r="M595" i="2"/>
  <c r="Y595" i="2"/>
  <c r="I595" i="2"/>
  <c r="AB603" i="2"/>
  <c r="M603" i="2"/>
  <c r="Y603" i="2"/>
  <c r="I603" i="2"/>
  <c r="P483" i="2"/>
  <c r="J499" i="2"/>
  <c r="R503" i="2"/>
  <c r="J517" i="2"/>
  <c r="Z517" i="2"/>
  <c r="J521" i="2"/>
  <c r="R521" i="2"/>
  <c r="Z525" i="2"/>
  <c r="H529" i="2"/>
  <c r="P529" i="2"/>
  <c r="D531" i="2"/>
  <c r="N531" i="2"/>
  <c r="Z531" i="2"/>
  <c r="D539" i="2"/>
  <c r="P539" i="2"/>
  <c r="Z539" i="2"/>
  <c r="O549" i="2"/>
  <c r="AA549" i="2"/>
  <c r="AA559" i="2"/>
  <c r="S559" i="2"/>
  <c r="K563" i="2"/>
  <c r="Y573" i="2"/>
  <c r="I573" i="2"/>
  <c r="U573" i="2"/>
  <c r="E573" i="2"/>
  <c r="G575" i="2"/>
  <c r="D581" i="2"/>
  <c r="G583" i="2"/>
  <c r="D589" i="2"/>
  <c r="E595" i="2"/>
  <c r="E603" i="2"/>
  <c r="AB607" i="2"/>
  <c r="M607" i="2"/>
  <c r="Y607" i="2"/>
  <c r="I607" i="2"/>
  <c r="AB619" i="2"/>
  <c r="Y619" i="2"/>
  <c r="I619" i="2"/>
  <c r="U619" i="2"/>
  <c r="E619" i="2"/>
  <c r="AB623" i="2"/>
  <c r="Y623" i="2"/>
  <c r="I623" i="2"/>
  <c r="U623" i="2"/>
  <c r="E623" i="2"/>
  <c r="K625" i="2"/>
  <c r="E631" i="2"/>
  <c r="O641" i="2"/>
  <c r="AA641" i="2"/>
  <c r="K641" i="2"/>
  <c r="M647" i="2"/>
  <c r="J471" i="2"/>
  <c r="R471" i="2"/>
  <c r="Z471" i="2"/>
  <c r="J475" i="2"/>
  <c r="R475" i="2"/>
  <c r="Z475" i="2"/>
  <c r="K479" i="2"/>
  <c r="D483" i="2"/>
  <c r="J483" i="2"/>
  <c r="R483" i="2"/>
  <c r="Z483" i="2"/>
  <c r="J487" i="2"/>
  <c r="R487" i="2"/>
  <c r="Z487" i="2"/>
  <c r="D499" i="2"/>
  <c r="L499" i="2"/>
  <c r="T499" i="2"/>
  <c r="AB499" i="2"/>
  <c r="D503" i="2"/>
  <c r="L503" i="2"/>
  <c r="T503" i="2"/>
  <c r="AB503" i="2"/>
  <c r="D517" i="2"/>
  <c r="L517" i="2"/>
  <c r="T517" i="2"/>
  <c r="AB517" i="2"/>
  <c r="D521" i="2"/>
  <c r="L521" i="2"/>
  <c r="T521" i="2"/>
  <c r="AB521" i="2"/>
  <c r="D525" i="2"/>
  <c r="L525" i="2"/>
  <c r="T525" i="2"/>
  <c r="AB525" i="2"/>
  <c r="D529" i="2"/>
  <c r="J529" i="2"/>
  <c r="R529" i="2"/>
  <c r="Z529" i="2"/>
  <c r="F531" i="2"/>
  <c r="R531" i="2"/>
  <c r="AB531" i="2"/>
  <c r="AA535" i="2"/>
  <c r="V535" i="2"/>
  <c r="N535" i="2"/>
  <c r="F535" i="2"/>
  <c r="L535" i="2"/>
  <c r="X535" i="2"/>
  <c r="H539" i="2"/>
  <c r="R539" i="2"/>
  <c r="AB539" i="2"/>
  <c r="AA543" i="2"/>
  <c r="V543" i="2"/>
  <c r="N543" i="2"/>
  <c r="F543" i="2"/>
  <c r="L543" i="2"/>
  <c r="X543" i="2"/>
  <c r="K549" i="2"/>
  <c r="AB561" i="2"/>
  <c r="L561" i="2"/>
  <c r="T561" i="2"/>
  <c r="S563" i="2"/>
  <c r="M573" i="2"/>
  <c r="V577" i="2"/>
  <c r="AB577" i="2"/>
  <c r="L577" i="2"/>
  <c r="X577" i="2"/>
  <c r="H577" i="2"/>
  <c r="Y579" i="2"/>
  <c r="W579" i="2"/>
  <c r="O579" i="2"/>
  <c r="P581" i="2"/>
  <c r="V585" i="2"/>
  <c r="AB585" i="2"/>
  <c r="L585" i="2"/>
  <c r="X585" i="2"/>
  <c r="H585" i="2"/>
  <c r="Y587" i="2"/>
  <c r="W587" i="2"/>
  <c r="O587" i="2"/>
  <c r="AB589" i="2"/>
  <c r="AA593" i="2"/>
  <c r="W593" i="2"/>
  <c r="O593" i="2"/>
  <c r="Q595" i="2"/>
  <c r="Q603" i="2"/>
  <c r="E607" i="2"/>
  <c r="M619" i="2"/>
  <c r="M623" i="2"/>
  <c r="Q631" i="2"/>
  <c r="AB643" i="2"/>
  <c r="M643" i="2"/>
  <c r="Y643" i="2"/>
  <c r="I643" i="2"/>
  <c r="Q647" i="2"/>
  <c r="Q611" i="2"/>
  <c r="M615" i="2"/>
  <c r="M627" i="2"/>
  <c r="Q635" i="2"/>
  <c r="Q639" i="2"/>
  <c r="W649" i="2"/>
  <c r="H655" i="2"/>
  <c r="M655" i="2"/>
  <c r="R655" i="2"/>
  <c r="X655" i="2"/>
  <c r="L657" i="2"/>
  <c r="W657" i="2"/>
  <c r="J537" i="2"/>
  <c r="R537" i="2"/>
  <c r="Z537" i="2"/>
  <c r="J541" i="2"/>
  <c r="R541" i="2"/>
  <c r="Z541" i="2"/>
  <c r="Q545" i="2"/>
  <c r="Q569" i="2"/>
  <c r="U611" i="2"/>
  <c r="Q615" i="2"/>
  <c r="K617" i="2"/>
  <c r="Q627" i="2"/>
  <c r="U635" i="2"/>
  <c r="E639" i="2"/>
  <c r="U639" i="2"/>
  <c r="H651" i="2"/>
  <c r="M651" i="2"/>
  <c r="R651" i="2"/>
  <c r="X651" i="2"/>
  <c r="L653" i="2"/>
  <c r="W653" i="2"/>
  <c r="D655" i="2"/>
  <c r="I655" i="2"/>
  <c r="N655" i="2"/>
  <c r="T655" i="2"/>
  <c r="Y655" i="2"/>
  <c r="D657" i="2"/>
  <c r="O657" i="2"/>
  <c r="Z657" i="2"/>
  <c r="AB385" i="2"/>
  <c r="H331" i="2"/>
  <c r="F333" i="2"/>
  <c r="G335" i="2"/>
  <c r="E339" i="2"/>
  <c r="U339" i="2"/>
  <c r="F343" i="2"/>
  <c r="V343" i="2"/>
  <c r="K347" i="2"/>
  <c r="AA351" i="2"/>
  <c r="F361" i="2"/>
  <c r="P365" i="2"/>
  <c r="P369" i="2"/>
  <c r="U379" i="2"/>
  <c r="F385" i="2"/>
  <c r="D393" i="2"/>
  <c r="F395" i="2"/>
  <c r="V395" i="2"/>
  <c r="P397" i="2"/>
  <c r="G399" i="2"/>
  <c r="U399" i="2"/>
  <c r="V401" i="2"/>
  <c r="V403" i="2"/>
  <c r="E409" i="2"/>
  <c r="J411" i="2"/>
  <c r="D415" i="2"/>
  <c r="D419" i="2"/>
  <c r="E421" i="2"/>
  <c r="I423" i="2"/>
  <c r="Z425" i="2"/>
  <c r="Y427" i="2"/>
  <c r="Z429" i="2"/>
  <c r="Z437" i="2"/>
  <c r="AA443" i="2"/>
  <c r="Y445" i="2"/>
  <c r="P343" i="2"/>
  <c r="P331" i="2"/>
  <c r="J333" i="2"/>
  <c r="K335" i="2"/>
  <c r="L337" i="2"/>
  <c r="H339" i="2"/>
  <c r="X339" i="2"/>
  <c r="H343" i="2"/>
  <c r="X343" i="2"/>
  <c r="J359" i="2"/>
  <c r="Z359" i="2"/>
  <c r="N361" i="2"/>
  <c r="F365" i="2"/>
  <c r="V365" i="2"/>
  <c r="F369" i="2"/>
  <c r="V369" i="2"/>
  <c r="U373" i="2"/>
  <c r="G379" i="2"/>
  <c r="I383" i="2"/>
  <c r="L385" i="2"/>
  <c r="P389" i="2"/>
  <c r="I391" i="2"/>
  <c r="T393" i="2"/>
  <c r="L395" i="2"/>
  <c r="AB395" i="2"/>
  <c r="X397" i="2"/>
  <c r="I399" i="2"/>
  <c r="Y399" i="2"/>
  <c r="M409" i="2"/>
  <c r="Z411" i="2"/>
  <c r="L415" i="2"/>
  <c r="L419" i="2"/>
  <c r="G421" i="2"/>
  <c r="M423" i="2"/>
  <c r="AA335" i="2"/>
  <c r="P339" i="2"/>
  <c r="X331" i="2"/>
  <c r="Z333" i="2"/>
  <c r="O335" i="2"/>
  <c r="AB337" i="2"/>
  <c r="M339" i="2"/>
  <c r="N343" i="2"/>
  <c r="H353" i="2"/>
  <c r="L359" i="2"/>
  <c r="AB359" i="2"/>
  <c r="V361" i="2"/>
  <c r="H365" i="2"/>
  <c r="X365" i="2"/>
  <c r="H369" i="2"/>
  <c r="X369" i="2"/>
  <c r="I379" i="2"/>
  <c r="L381" i="2"/>
  <c r="U383" i="2"/>
  <c r="V385" i="2"/>
  <c r="F389" i="2"/>
  <c r="V389" i="2"/>
  <c r="U391" i="2"/>
  <c r="N395" i="2"/>
  <c r="O399" i="2"/>
  <c r="F403" i="2"/>
  <c r="U409" i="2"/>
  <c r="T419" i="2"/>
  <c r="O421" i="2"/>
  <c r="Y423" i="2"/>
  <c r="I427" i="2"/>
  <c r="I431" i="2"/>
  <c r="M435" i="2"/>
  <c r="I445" i="2"/>
  <c r="T329" i="2"/>
  <c r="D329" i="2"/>
  <c r="X329" i="2"/>
  <c r="H329" i="2"/>
  <c r="AB329" i="2"/>
  <c r="D323" i="2"/>
  <c r="M323" i="2"/>
  <c r="X323" i="2"/>
  <c r="U323" i="2"/>
  <c r="E323" i="2"/>
  <c r="P323" i="2"/>
  <c r="AB323" i="2"/>
  <c r="L323" i="2"/>
  <c r="H323" i="2"/>
  <c r="T323" i="2"/>
  <c r="L321" i="2"/>
  <c r="AB321" i="2"/>
  <c r="M317" i="2"/>
  <c r="P317" i="2"/>
  <c r="E317" i="2"/>
  <c r="U317" i="2"/>
  <c r="H317" i="2"/>
  <c r="X317" i="2"/>
  <c r="E311" i="2"/>
  <c r="U311" i="2"/>
  <c r="L311" i="2"/>
  <c r="AB311" i="2"/>
  <c r="M311" i="2"/>
  <c r="X309" i="2"/>
  <c r="AB309" i="2"/>
  <c r="H309" i="2"/>
  <c r="G307" i="2"/>
  <c r="AA307" i="2"/>
  <c r="K307" i="2"/>
  <c r="P303" i="2"/>
  <c r="E303" i="2"/>
  <c r="U303" i="2"/>
  <c r="H303" i="2"/>
  <c r="X303" i="2"/>
  <c r="L295" i="2"/>
  <c r="AB295" i="2"/>
  <c r="M295" i="2"/>
  <c r="D295" i="2"/>
  <c r="T295" i="2"/>
  <c r="O293" i="2"/>
  <c r="M291" i="2"/>
  <c r="D291" i="2"/>
  <c r="T291" i="2"/>
  <c r="E291" i="2"/>
  <c r="U291" i="2"/>
  <c r="L291" i="2"/>
  <c r="AB291" i="2"/>
  <c r="L289" i="2"/>
  <c r="X289" i="2"/>
  <c r="AB289" i="2"/>
  <c r="H281" i="2"/>
  <c r="T281" i="2"/>
  <c r="X281" i="2"/>
  <c r="O279" i="2"/>
  <c r="W279" i="2"/>
  <c r="T275" i="2"/>
  <c r="X275" i="2"/>
  <c r="D275" i="2"/>
  <c r="K273" i="2"/>
  <c r="H271" i="2"/>
  <c r="P271" i="2"/>
  <c r="X271" i="2"/>
  <c r="H265" i="2"/>
  <c r="X265" i="2"/>
  <c r="M265" i="2"/>
  <c r="P265" i="2"/>
  <c r="E261" i="2"/>
  <c r="P261" i="2"/>
  <c r="AB261" i="2"/>
  <c r="H261" i="2"/>
  <c r="T261" i="2"/>
  <c r="L261" i="2"/>
  <c r="U261" i="2"/>
  <c r="O259" i="2"/>
  <c r="H257" i="2"/>
  <c r="P257" i="2"/>
  <c r="E253" i="2"/>
  <c r="M253" i="2"/>
  <c r="U253" i="2"/>
  <c r="K249" i="2"/>
  <c r="O249" i="2"/>
  <c r="X243" i="2"/>
  <c r="H243" i="2"/>
  <c r="X241" i="2"/>
  <c r="AB241" i="2"/>
  <c r="H241" i="2"/>
  <c r="L241" i="2"/>
  <c r="AA239" i="2"/>
  <c r="G239" i="2"/>
  <c r="K239" i="2"/>
  <c r="P235" i="2"/>
  <c r="E235" i="2"/>
  <c r="U235" i="2"/>
  <c r="H235" i="2"/>
  <c r="X235" i="2"/>
  <c r="L233" i="2"/>
  <c r="T233" i="2"/>
  <c r="D233" i="2"/>
  <c r="X233" i="2"/>
  <c r="K227" i="2"/>
  <c r="Z225" i="2"/>
  <c r="F225" i="2"/>
  <c r="H223" i="2"/>
  <c r="I177" i="2"/>
  <c r="Q177" i="2"/>
  <c r="Y177" i="2"/>
  <c r="D177" i="2"/>
  <c r="L177" i="2"/>
  <c r="T177" i="2"/>
  <c r="AB177" i="2"/>
  <c r="E177" i="2"/>
  <c r="M177" i="2"/>
  <c r="U177" i="2"/>
  <c r="P175" i="2"/>
  <c r="D175" i="2"/>
  <c r="T175" i="2"/>
  <c r="H175" i="2"/>
  <c r="X175" i="2"/>
  <c r="L175" i="2"/>
  <c r="AB175" i="2"/>
  <c r="T679" i="2"/>
  <c r="D679" i="2"/>
  <c r="L679" i="2"/>
  <c r="E679" i="2"/>
  <c r="N679" i="2"/>
  <c r="Y679" i="2"/>
  <c r="I679" i="2"/>
  <c r="V679" i="2"/>
  <c r="F679" i="2"/>
  <c r="Q679" i="2"/>
  <c r="AB679" i="2"/>
  <c r="I1155" i="2"/>
  <c r="D1153" i="2"/>
  <c r="S1153" i="2"/>
  <c r="O1153" i="2"/>
  <c r="H1153" i="2"/>
  <c r="J1151" i="2"/>
  <c r="P1151" i="2"/>
  <c r="W1151" i="2"/>
  <c r="D1151" i="2"/>
  <c r="K1151" i="2"/>
  <c r="R1151" i="2"/>
  <c r="Z1151" i="2"/>
  <c r="F1151" i="2"/>
  <c r="L1151" i="2"/>
  <c r="T1151" i="2"/>
  <c r="AA1151" i="2"/>
  <c r="G1151" i="2"/>
  <c r="O1151" i="2"/>
  <c r="V1151" i="2"/>
  <c r="X1149" i="2"/>
  <c r="D1149" i="2"/>
  <c r="I1149" i="2"/>
  <c r="N1149" i="2"/>
  <c r="T1149" i="2"/>
  <c r="Y1149" i="2"/>
  <c r="H1149" i="2"/>
  <c r="R1149" i="2"/>
  <c r="E1149" i="2"/>
  <c r="J1149" i="2"/>
  <c r="P1149" i="2"/>
  <c r="U1149" i="2"/>
  <c r="Z1149" i="2"/>
  <c r="M1149" i="2"/>
  <c r="F1149" i="2"/>
  <c r="L1149" i="2"/>
  <c r="Q1149" i="2"/>
  <c r="V1149" i="2"/>
  <c r="AB1149" i="2"/>
  <c r="O1147" i="2"/>
  <c r="K1145" i="2"/>
  <c r="L1141" i="2"/>
  <c r="W1141" i="2"/>
  <c r="F1141" i="2"/>
  <c r="P1141" i="2"/>
  <c r="AA1141" i="2"/>
  <c r="G1141" i="2"/>
  <c r="R1141" i="2"/>
  <c r="AB1141" i="2"/>
  <c r="K1141" i="2"/>
  <c r="H1139" i="2"/>
  <c r="M1139" i="2"/>
  <c r="R1139" i="2"/>
  <c r="X1139" i="2"/>
  <c r="D1139" i="2"/>
  <c r="I1139" i="2"/>
  <c r="N1139" i="2"/>
  <c r="T1139" i="2"/>
  <c r="Y1139" i="2"/>
  <c r="E1139" i="2"/>
  <c r="J1139" i="2"/>
  <c r="P1139" i="2"/>
  <c r="U1139" i="2"/>
  <c r="Z1139" i="2"/>
  <c r="F1139" i="2"/>
  <c r="L1139" i="2"/>
  <c r="Q1139" i="2"/>
  <c r="V1139" i="2"/>
  <c r="AB1139" i="2"/>
  <c r="E1135" i="2"/>
  <c r="J1135" i="2"/>
  <c r="P1135" i="2"/>
  <c r="U1135" i="2"/>
  <c r="Z1135" i="2"/>
  <c r="F1135" i="2"/>
  <c r="L1135" i="2"/>
  <c r="Q1135" i="2"/>
  <c r="V1135" i="2"/>
  <c r="AB1135" i="2"/>
  <c r="H1135" i="2"/>
  <c r="M1135" i="2"/>
  <c r="R1135" i="2"/>
  <c r="X1135" i="2"/>
  <c r="D1135" i="2"/>
  <c r="I1135" i="2"/>
  <c r="N1135" i="2"/>
  <c r="T1135" i="2"/>
  <c r="Y1135" i="2"/>
  <c r="W1133" i="2"/>
  <c r="F1133" i="2"/>
  <c r="O1133" i="2"/>
  <c r="Z1133" i="2"/>
  <c r="G1133" i="2"/>
  <c r="R1133" i="2"/>
  <c r="N1133" i="2"/>
  <c r="J1133" i="2"/>
  <c r="R1131" i="2"/>
  <c r="D1131" i="2"/>
  <c r="I1131" i="2"/>
  <c r="N1131" i="2"/>
  <c r="T1131" i="2"/>
  <c r="Y1131" i="2"/>
  <c r="M1131" i="2"/>
  <c r="E1131" i="2"/>
  <c r="J1131" i="2"/>
  <c r="P1131" i="2"/>
  <c r="U1131" i="2"/>
  <c r="Z1131" i="2"/>
  <c r="H1131" i="2"/>
  <c r="X1131" i="2"/>
  <c r="F1131" i="2"/>
  <c r="L1131" i="2"/>
  <c r="Q1131" i="2"/>
  <c r="V1131" i="2"/>
  <c r="AB1131" i="2"/>
  <c r="O1129" i="2"/>
  <c r="R1129" i="2"/>
  <c r="G1129" i="2"/>
  <c r="W1129" i="2"/>
  <c r="J1129" i="2"/>
  <c r="H1127" i="2"/>
  <c r="X1127" i="2"/>
  <c r="I1127" i="2"/>
  <c r="Y1127" i="2"/>
  <c r="F1127" i="2"/>
  <c r="L1127" i="2"/>
  <c r="Q1127" i="2"/>
  <c r="V1127" i="2"/>
  <c r="AB1127" i="2"/>
  <c r="M1127" i="2"/>
  <c r="R1127" i="2"/>
  <c r="D1127" i="2"/>
  <c r="N1127" i="2"/>
  <c r="T1127" i="2"/>
  <c r="E1127" i="2"/>
  <c r="J1127" i="2"/>
  <c r="P1127" i="2"/>
  <c r="U1127" i="2"/>
  <c r="Z1127" i="2"/>
  <c r="J1125" i="2"/>
  <c r="F1123" i="2"/>
  <c r="L1123" i="2"/>
  <c r="Q1123" i="2"/>
  <c r="V1123" i="2"/>
  <c r="AB1123" i="2"/>
  <c r="H1123" i="2"/>
  <c r="M1123" i="2"/>
  <c r="R1123" i="2"/>
  <c r="X1123" i="2"/>
  <c r="D1123" i="2"/>
  <c r="I1123" i="2"/>
  <c r="N1123" i="2"/>
  <c r="T1123" i="2"/>
  <c r="Y1123" i="2"/>
  <c r="E1123" i="2"/>
  <c r="J1123" i="2"/>
  <c r="P1123" i="2"/>
  <c r="U1123" i="2"/>
  <c r="Z1123" i="2"/>
  <c r="AA1121" i="2"/>
  <c r="K1121" i="2"/>
  <c r="F1119" i="2"/>
  <c r="L1119" i="2"/>
  <c r="Q1119" i="2"/>
  <c r="V1119" i="2"/>
  <c r="AB1119" i="2"/>
  <c r="H1119" i="2"/>
  <c r="M1119" i="2"/>
  <c r="R1119" i="2"/>
  <c r="X1119" i="2"/>
  <c r="D1119" i="2"/>
  <c r="I1119" i="2"/>
  <c r="N1119" i="2"/>
  <c r="T1119" i="2"/>
  <c r="Y1119" i="2"/>
  <c r="E1119" i="2"/>
  <c r="J1119" i="2"/>
  <c r="P1119" i="2"/>
  <c r="U1119" i="2"/>
  <c r="Z1119" i="2"/>
  <c r="J1117" i="2"/>
  <c r="V1117" i="2"/>
  <c r="N1117" i="2"/>
  <c r="F1115" i="2"/>
  <c r="L1115" i="2"/>
  <c r="Q1115" i="2"/>
  <c r="V1115" i="2"/>
  <c r="AB1115" i="2"/>
  <c r="H1115" i="2"/>
  <c r="M1115" i="2"/>
  <c r="R1115" i="2"/>
  <c r="X1115" i="2"/>
  <c r="G1113" i="2"/>
  <c r="W1113" i="2"/>
  <c r="R1113" i="2"/>
  <c r="J1113" i="2"/>
  <c r="Z1113" i="2"/>
  <c r="H1111" i="2"/>
  <c r="M1111" i="2"/>
  <c r="R1111" i="2"/>
  <c r="X1111" i="2"/>
  <c r="D1111" i="2"/>
  <c r="I1111" i="2"/>
  <c r="N1111" i="2"/>
  <c r="T1111" i="2"/>
  <c r="Y1111" i="2"/>
  <c r="E1111" i="2"/>
  <c r="J1111" i="2"/>
  <c r="P1111" i="2"/>
  <c r="U1111" i="2"/>
  <c r="Z1111" i="2"/>
  <c r="F1111" i="2"/>
  <c r="L1111" i="2"/>
  <c r="Q1111" i="2"/>
  <c r="V1111" i="2"/>
  <c r="AB1111" i="2"/>
  <c r="R1109" i="2"/>
  <c r="F1107" i="2"/>
  <c r="Q1107" i="2"/>
  <c r="I1107" i="2"/>
  <c r="U1107" i="2"/>
  <c r="M1107" i="2"/>
  <c r="L1103" i="2"/>
  <c r="D1103" i="2"/>
  <c r="O1103" i="2"/>
  <c r="X1103" i="2"/>
  <c r="G1103" i="2"/>
  <c r="P1103" i="2"/>
  <c r="AB1103" i="2"/>
  <c r="W1103" i="2"/>
  <c r="H1103" i="2"/>
  <c r="H1143" i="2"/>
  <c r="M1143" i="2"/>
  <c r="R1143" i="2"/>
  <c r="X1143" i="2"/>
  <c r="D1143" i="2"/>
  <c r="I1143" i="2"/>
  <c r="N1143" i="2"/>
  <c r="T1143" i="2"/>
  <c r="Y1143" i="2"/>
  <c r="E1143" i="2"/>
  <c r="J1143" i="2"/>
  <c r="P1143" i="2"/>
  <c r="U1143" i="2"/>
  <c r="Z1143" i="2"/>
  <c r="F1143" i="2"/>
  <c r="L1143" i="2"/>
  <c r="Q1143" i="2"/>
  <c r="V1143" i="2"/>
  <c r="AB1143" i="2"/>
  <c r="J1101" i="2"/>
  <c r="R1101" i="2"/>
  <c r="H1099" i="2"/>
  <c r="M1099" i="2"/>
  <c r="R1099" i="2"/>
  <c r="X1099" i="2"/>
  <c r="D1099" i="2"/>
  <c r="I1099" i="2"/>
  <c r="N1099" i="2"/>
  <c r="T1099" i="2"/>
  <c r="Y1099" i="2"/>
  <c r="E1099" i="2"/>
  <c r="J1099" i="2"/>
  <c r="P1099" i="2"/>
  <c r="U1099" i="2"/>
  <c r="Z1099" i="2"/>
  <c r="F1099" i="2"/>
  <c r="L1099" i="2"/>
  <c r="Q1099" i="2"/>
  <c r="V1099" i="2"/>
  <c r="AB1099" i="2"/>
  <c r="N1095" i="2"/>
  <c r="Q1095" i="2"/>
  <c r="F1095" i="2"/>
  <c r="M1001" i="2"/>
  <c r="M1002" i="2" s="1"/>
  <c r="W1001" i="2"/>
  <c r="W1002" i="2" s="1"/>
  <c r="F1001" i="2"/>
  <c r="Q1001" i="2"/>
  <c r="Q1002" i="2" s="1"/>
  <c r="AA1001" i="2"/>
  <c r="AA1002" i="2" s="1"/>
  <c r="G1001" i="2"/>
  <c r="F997" i="2"/>
  <c r="G997" i="2"/>
  <c r="J997" i="2"/>
  <c r="I711" i="2"/>
  <c r="W711" i="2"/>
  <c r="M711" i="2"/>
  <c r="Z711" i="2"/>
  <c r="I709" i="2"/>
  <c r="X709" i="2"/>
  <c r="P707" i="2"/>
  <c r="N705" i="2"/>
  <c r="F705" i="2"/>
  <c r="Y705" i="2"/>
  <c r="F703" i="2"/>
  <c r="N703" i="2"/>
  <c r="U703" i="2"/>
  <c r="AB703" i="2"/>
  <c r="I703" i="2"/>
  <c r="P703" i="2"/>
  <c r="E701" i="2"/>
  <c r="L701" i="2"/>
  <c r="T701" i="2"/>
  <c r="AA701" i="2"/>
  <c r="G701" i="2"/>
  <c r="O701" i="2"/>
  <c r="U701" i="2"/>
  <c r="AB701" i="2"/>
  <c r="I701" i="2"/>
  <c r="P701" i="2"/>
  <c r="H699" i="2"/>
  <c r="AA699" i="2"/>
  <c r="L699" i="2"/>
  <c r="K697" i="2"/>
  <c r="Y697" i="2"/>
  <c r="T695" i="2"/>
  <c r="F695" i="2"/>
  <c r="I695" i="2"/>
  <c r="AB695" i="2"/>
  <c r="X695" i="2"/>
  <c r="I693" i="2"/>
  <c r="T693" i="2"/>
  <c r="D693" i="2"/>
  <c r="L693" i="2"/>
  <c r="W693" i="2"/>
  <c r="E693" i="2"/>
  <c r="O693" i="2"/>
  <c r="S689" i="2"/>
  <c r="H689" i="2"/>
  <c r="G687" i="2"/>
  <c r="R687" i="2"/>
  <c r="J687" i="2"/>
  <c r="U687" i="2"/>
  <c r="M687" i="2"/>
  <c r="W687" i="2"/>
  <c r="P685" i="2"/>
  <c r="D685" i="2"/>
  <c r="K685" i="2"/>
  <c r="Q685" i="2"/>
  <c r="AB685" i="2"/>
  <c r="I685" i="2"/>
  <c r="E685" i="2"/>
  <c r="L685" i="2"/>
  <c r="T685" i="2"/>
  <c r="Y685" i="2"/>
  <c r="G685" i="2"/>
  <c r="O685" i="2"/>
  <c r="W685" i="2"/>
  <c r="P683" i="2"/>
  <c r="V683" i="2"/>
  <c r="F683" i="2"/>
  <c r="AA683" i="2"/>
  <c r="K683" i="2"/>
  <c r="N681" i="2"/>
  <c r="E677" i="2"/>
  <c r="L677" i="2"/>
  <c r="T677" i="2"/>
  <c r="G677" i="2"/>
  <c r="O677" i="2"/>
  <c r="W677" i="2"/>
  <c r="I677" i="2"/>
  <c r="P677" i="2"/>
  <c r="V673" i="2"/>
  <c r="F673" i="2"/>
  <c r="AA673" i="2"/>
  <c r="K673" i="2"/>
  <c r="Q673" i="2"/>
  <c r="V671" i="2"/>
  <c r="F671" i="2"/>
  <c r="Q671" i="2"/>
  <c r="AB671" i="2"/>
  <c r="L671" i="2"/>
  <c r="D671" i="2"/>
  <c r="N671" i="2"/>
  <c r="Y671" i="2"/>
  <c r="I671" i="2"/>
  <c r="T671" i="2"/>
  <c r="L979" i="2"/>
  <c r="L988" i="2" s="1"/>
  <c r="W979" i="2"/>
  <c r="F979" i="2"/>
  <c r="F988" i="2" s="1"/>
  <c r="P979" i="2"/>
  <c r="H977" i="2"/>
  <c r="M977" i="2"/>
  <c r="R977" i="2"/>
  <c r="R988" i="2" s="1"/>
  <c r="X977" i="2"/>
  <c r="D977" i="2"/>
  <c r="I977" i="2"/>
  <c r="N977" i="2"/>
  <c r="N988" i="2" s="1"/>
  <c r="T977" i="2"/>
  <c r="Y977" i="2"/>
  <c r="E977" i="2"/>
  <c r="J977" i="2"/>
  <c r="J988" i="2" s="1"/>
  <c r="P977" i="2"/>
  <c r="P988" i="2" s="1"/>
  <c r="U977" i="2"/>
  <c r="Z977" i="2"/>
  <c r="M967" i="2"/>
  <c r="F967" i="2"/>
  <c r="AA967" i="2"/>
  <c r="G967" i="2"/>
  <c r="R967" i="2"/>
  <c r="W967" i="2"/>
  <c r="Q967" i="2"/>
  <c r="K967" i="2"/>
  <c r="W965" i="2"/>
  <c r="E965" i="2"/>
  <c r="P965" i="2"/>
  <c r="AA965" i="2"/>
  <c r="L965" i="2"/>
  <c r="G965" i="2"/>
  <c r="Q965" i="2"/>
  <c r="F963" i="2"/>
  <c r="M963" i="2"/>
  <c r="U963" i="2"/>
  <c r="AA963" i="2"/>
  <c r="G963" i="2"/>
  <c r="O963" i="2"/>
  <c r="V963" i="2"/>
  <c r="J963" i="2"/>
  <c r="Q963" i="2"/>
  <c r="W963" i="2"/>
  <c r="E963" i="2"/>
  <c r="K963" i="2"/>
  <c r="R963" i="2"/>
  <c r="I961" i="2"/>
  <c r="P961" i="2"/>
  <c r="W961" i="2"/>
  <c r="D961" i="2"/>
  <c r="K961" i="2"/>
  <c r="Q961" i="2"/>
  <c r="S953" i="2"/>
  <c r="G953" i="2"/>
  <c r="AB953" i="2"/>
  <c r="H953" i="2"/>
  <c r="K951" i="2"/>
  <c r="V951" i="2"/>
  <c r="M951" i="2"/>
  <c r="L949" i="2"/>
  <c r="Q947" i="2"/>
  <c r="E947" i="2"/>
  <c r="K947" i="2"/>
  <c r="R947" i="2"/>
  <c r="Z947" i="2"/>
  <c r="J947" i="2"/>
  <c r="W947" i="2"/>
  <c r="F947" i="2"/>
  <c r="M947" i="2"/>
  <c r="U947" i="2"/>
  <c r="G945" i="2"/>
  <c r="O945" i="2"/>
  <c r="U945" i="2"/>
  <c r="AB945" i="2"/>
  <c r="I945" i="2"/>
  <c r="P945" i="2"/>
  <c r="D945" i="2"/>
  <c r="K945" i="2"/>
  <c r="Q945" i="2"/>
  <c r="Y945" i="2"/>
  <c r="W945" i="2"/>
  <c r="E945" i="2"/>
  <c r="L945" i="2"/>
  <c r="T945" i="2"/>
  <c r="F943" i="2"/>
  <c r="P943" i="2"/>
  <c r="R943" i="2"/>
  <c r="AA943" i="2"/>
  <c r="G943" i="2"/>
  <c r="AB943" i="2"/>
  <c r="R939" i="2"/>
  <c r="F939" i="2"/>
  <c r="AB939" i="2"/>
  <c r="H939" i="2"/>
  <c r="L937" i="2"/>
  <c r="O935" i="2"/>
  <c r="S935" i="2"/>
  <c r="H935" i="2"/>
  <c r="T935" i="2"/>
  <c r="D935" i="2"/>
  <c r="J935" i="2"/>
  <c r="V931" i="2"/>
  <c r="D931" i="2"/>
  <c r="J931" i="2"/>
  <c r="Q931" i="2"/>
  <c r="Y931" i="2"/>
  <c r="I931" i="2"/>
  <c r="E931" i="2"/>
  <c r="L931" i="2"/>
  <c r="T931" i="2"/>
  <c r="Z931" i="2"/>
  <c r="P931" i="2"/>
  <c r="F931" i="2"/>
  <c r="N931" i="2"/>
  <c r="U931" i="2"/>
  <c r="E933" i="2"/>
  <c r="Z933" i="2"/>
  <c r="I933" i="2"/>
  <c r="O957" i="2"/>
  <c r="D957" i="2"/>
  <c r="S957" i="2"/>
  <c r="H957" i="2"/>
  <c r="G929" i="2"/>
  <c r="O929" i="2"/>
  <c r="U929" i="2"/>
  <c r="AB929" i="2"/>
  <c r="I929" i="2"/>
  <c r="P929" i="2"/>
  <c r="F919" i="2"/>
  <c r="L919" i="2"/>
  <c r="Q919" i="2"/>
  <c r="V919" i="2"/>
  <c r="AB919" i="2"/>
  <c r="H919" i="2"/>
  <c r="M919" i="2"/>
  <c r="R919" i="2"/>
  <c r="X919" i="2"/>
  <c r="G917" i="2"/>
  <c r="O917" i="2"/>
  <c r="V917" i="2"/>
  <c r="AB917" i="2"/>
  <c r="J917" i="2"/>
  <c r="P917" i="2"/>
  <c r="F915" i="2"/>
  <c r="L915" i="2"/>
  <c r="Q915" i="2"/>
  <c r="V915" i="2"/>
  <c r="AB915" i="2"/>
  <c r="H915" i="2"/>
  <c r="M915" i="2"/>
  <c r="R915" i="2"/>
  <c r="X915" i="2"/>
  <c r="K913" i="2"/>
  <c r="O911" i="2"/>
  <c r="AA911" i="2"/>
  <c r="E911" i="2"/>
  <c r="E909" i="2"/>
  <c r="F909" i="2"/>
  <c r="Q909" i="2"/>
  <c r="AB909" i="2"/>
  <c r="J909" i="2"/>
  <c r="U909" i="2"/>
  <c r="L909" i="2"/>
  <c r="W907" i="2"/>
  <c r="AA907" i="2"/>
  <c r="G907" i="2"/>
  <c r="Q907" i="2"/>
  <c r="AB907" i="2"/>
  <c r="L907" i="2"/>
  <c r="E907" i="2"/>
  <c r="P907" i="2"/>
  <c r="K907" i="2"/>
  <c r="M893" i="2"/>
  <c r="W893" i="2"/>
  <c r="F893" i="2"/>
  <c r="Q893" i="2"/>
  <c r="K891" i="2"/>
  <c r="U891" i="2"/>
  <c r="L891" i="2"/>
  <c r="J889" i="2"/>
  <c r="Q889" i="2"/>
  <c r="W889" i="2"/>
  <c r="K889" i="2"/>
  <c r="Z889" i="2"/>
  <c r="F889" i="2"/>
  <c r="M889" i="2"/>
  <c r="U889" i="2"/>
  <c r="AA889" i="2"/>
  <c r="E889" i="2"/>
  <c r="R889" i="2"/>
  <c r="G889" i="2"/>
  <c r="O889" i="2"/>
  <c r="I887" i="2"/>
  <c r="P887" i="2"/>
  <c r="S885" i="2"/>
  <c r="E885" i="2"/>
  <c r="Z885" i="2"/>
  <c r="G879" i="2"/>
  <c r="O879" i="2"/>
  <c r="V879" i="2"/>
  <c r="J879" i="2"/>
  <c r="Q879" i="2"/>
  <c r="E877" i="2"/>
  <c r="L877" i="2"/>
  <c r="T877" i="2"/>
  <c r="AA877" i="2"/>
  <c r="G877" i="2"/>
  <c r="O877" i="2"/>
  <c r="U877" i="2"/>
  <c r="AB877" i="2"/>
  <c r="I877" i="2"/>
  <c r="P877" i="2"/>
  <c r="H207" i="2"/>
  <c r="M207" i="2"/>
  <c r="R207" i="2"/>
  <c r="X207" i="2"/>
  <c r="D207" i="2"/>
  <c r="I207" i="2"/>
  <c r="N207" i="2"/>
  <c r="T207" i="2"/>
  <c r="Y207" i="2"/>
  <c r="P205" i="2"/>
  <c r="D205" i="2"/>
  <c r="T205" i="2"/>
  <c r="H201" i="2"/>
  <c r="P201" i="2"/>
  <c r="X201" i="2"/>
  <c r="I201" i="2"/>
  <c r="Q201" i="2"/>
  <c r="Y201" i="2"/>
  <c r="F197" i="2"/>
  <c r="L197" i="2"/>
  <c r="Q197" i="2"/>
  <c r="V197" i="2"/>
  <c r="AB197" i="2"/>
  <c r="H197" i="2"/>
  <c r="M197" i="2"/>
  <c r="R197" i="2"/>
  <c r="X197" i="2"/>
  <c r="H199" i="2"/>
  <c r="X199" i="2"/>
  <c r="P199" i="2"/>
  <c r="D199" i="2"/>
  <c r="T199" i="2"/>
  <c r="P195" i="2"/>
  <c r="D195" i="2"/>
  <c r="T195" i="2"/>
  <c r="H193" i="2"/>
  <c r="M193" i="2"/>
  <c r="R193" i="2"/>
  <c r="X193" i="2"/>
  <c r="D193" i="2"/>
  <c r="I193" i="2"/>
  <c r="N193" i="2"/>
  <c r="T193" i="2"/>
  <c r="Y193" i="2"/>
  <c r="P191" i="2"/>
  <c r="D191" i="2"/>
  <c r="T191" i="2"/>
  <c r="H187" i="2"/>
  <c r="X187" i="2"/>
  <c r="P187" i="2"/>
  <c r="D187" i="2"/>
  <c r="T187" i="2"/>
  <c r="L187" i="2"/>
  <c r="AB187" i="2"/>
  <c r="F189" i="2"/>
  <c r="L189" i="2"/>
  <c r="Q189" i="2"/>
  <c r="V189" i="2"/>
  <c r="AB189" i="2"/>
  <c r="H189" i="2"/>
  <c r="M189" i="2"/>
  <c r="R189" i="2"/>
  <c r="X189" i="2"/>
  <c r="D189" i="2"/>
  <c r="I189" i="2"/>
  <c r="N189" i="2"/>
  <c r="T189" i="2"/>
  <c r="Y189" i="2"/>
  <c r="I125" i="2"/>
  <c r="Y125" i="2"/>
  <c r="T123" i="2"/>
  <c r="D123" i="2"/>
  <c r="V127" i="2"/>
  <c r="H161" i="2"/>
  <c r="T161" i="2"/>
  <c r="X161" i="2"/>
  <c r="D161" i="2"/>
  <c r="L161" i="2"/>
  <c r="AB161" i="2"/>
  <c r="P161" i="2"/>
  <c r="D159" i="2"/>
  <c r="I159" i="2"/>
  <c r="N159" i="2"/>
  <c r="T159" i="2"/>
  <c r="Y159" i="2"/>
  <c r="H159" i="2"/>
  <c r="M159" i="2"/>
  <c r="R159" i="2"/>
  <c r="X159" i="2"/>
  <c r="D157" i="2"/>
  <c r="T157" i="2"/>
  <c r="P157" i="2"/>
  <c r="J153" i="2"/>
  <c r="X153" i="2"/>
  <c r="D153" i="2"/>
  <c r="L153" i="2"/>
  <c r="AB153" i="2"/>
  <c r="F153" i="2"/>
  <c r="P153" i="2"/>
  <c r="F151" i="2"/>
  <c r="L151" i="2"/>
  <c r="Q151" i="2"/>
  <c r="V151" i="2"/>
  <c r="AB151" i="2"/>
  <c r="H151" i="2"/>
  <c r="M151" i="2"/>
  <c r="R151" i="2"/>
  <c r="X151" i="2"/>
  <c r="D151" i="2"/>
  <c r="I151" i="2"/>
  <c r="N151" i="2"/>
  <c r="T151" i="2"/>
  <c r="Y151" i="2"/>
  <c r="E151" i="2"/>
  <c r="J151" i="2"/>
  <c r="P151" i="2"/>
  <c r="U151" i="2"/>
  <c r="Z151" i="2"/>
  <c r="H149" i="2"/>
  <c r="P149" i="2"/>
  <c r="X149" i="2"/>
  <c r="J149" i="2"/>
  <c r="R149" i="2"/>
  <c r="Z149" i="2"/>
  <c r="H147" i="2"/>
  <c r="M147" i="2"/>
  <c r="R147" i="2"/>
  <c r="X147" i="2"/>
  <c r="D147" i="2"/>
  <c r="I147" i="2"/>
  <c r="N147" i="2"/>
  <c r="T147" i="2"/>
  <c r="Y147" i="2"/>
  <c r="E147" i="2"/>
  <c r="J147" i="2"/>
  <c r="P147" i="2"/>
  <c r="U147" i="2"/>
  <c r="Z147" i="2"/>
  <c r="J145" i="2"/>
  <c r="R145" i="2"/>
  <c r="Z145" i="2"/>
  <c r="H143" i="2"/>
  <c r="M143" i="2"/>
  <c r="R143" i="2"/>
  <c r="X143" i="2"/>
  <c r="D143" i="2"/>
  <c r="I143" i="2"/>
  <c r="N143" i="2"/>
  <c r="T143" i="2"/>
  <c r="Y143" i="2"/>
  <c r="E143" i="2"/>
  <c r="J143" i="2"/>
  <c r="P143" i="2"/>
  <c r="U143" i="2"/>
  <c r="Z143" i="2"/>
  <c r="F143" i="2"/>
  <c r="L143" i="2"/>
  <c r="Q143" i="2"/>
  <c r="V143" i="2"/>
  <c r="AB143" i="2"/>
  <c r="H141" i="2"/>
  <c r="P141" i="2"/>
  <c r="X141" i="2"/>
  <c r="J141" i="2"/>
  <c r="R141" i="2"/>
  <c r="Z141" i="2"/>
  <c r="F139" i="2"/>
  <c r="L139" i="2"/>
  <c r="Q139" i="2"/>
  <c r="V139" i="2"/>
  <c r="AB139" i="2"/>
  <c r="H139" i="2"/>
  <c r="M139" i="2"/>
  <c r="R139" i="2"/>
  <c r="X139" i="2"/>
  <c r="D137" i="2"/>
  <c r="L137" i="2"/>
  <c r="T137" i="2"/>
  <c r="AB137" i="2"/>
  <c r="F137" i="2"/>
  <c r="N137" i="2"/>
  <c r="V137" i="2"/>
  <c r="H137" i="2"/>
  <c r="P137" i="2"/>
  <c r="X137" i="2"/>
  <c r="J137" i="2"/>
  <c r="R137" i="2"/>
  <c r="Z137" i="2"/>
  <c r="H135" i="2"/>
  <c r="R135" i="2"/>
  <c r="D135" i="2"/>
  <c r="I135" i="2"/>
  <c r="N135" i="2"/>
  <c r="T135" i="2"/>
  <c r="Y135" i="2"/>
  <c r="M135" i="2"/>
  <c r="X135" i="2"/>
  <c r="E135" i="2"/>
  <c r="J135" i="2"/>
  <c r="P135" i="2"/>
  <c r="U135" i="2"/>
  <c r="Z135" i="2"/>
  <c r="H133" i="2"/>
  <c r="P133" i="2"/>
  <c r="X133" i="2"/>
  <c r="J133" i="2"/>
  <c r="R133" i="2"/>
  <c r="Z133" i="2"/>
  <c r="F131" i="2"/>
  <c r="L131" i="2"/>
  <c r="Q131" i="2"/>
  <c r="V131" i="2"/>
  <c r="AB131" i="2"/>
  <c r="H131" i="2"/>
  <c r="M131" i="2"/>
  <c r="R131" i="2"/>
  <c r="X131" i="2"/>
  <c r="R129" i="2"/>
  <c r="D129" i="2"/>
  <c r="L129" i="2"/>
  <c r="T129" i="2"/>
  <c r="AB129" i="2"/>
  <c r="J129" i="2"/>
  <c r="Z129" i="2"/>
  <c r="F129" i="2"/>
  <c r="N129" i="2"/>
  <c r="V129" i="2"/>
  <c r="M125" i="2"/>
  <c r="Q125" i="2"/>
  <c r="E125" i="2"/>
  <c r="U125" i="2"/>
  <c r="Q119" i="2"/>
  <c r="U119" i="2"/>
  <c r="I119" i="2"/>
  <c r="Y119" i="2"/>
  <c r="E119" i="2"/>
  <c r="M119" i="2"/>
  <c r="E115" i="2"/>
  <c r="I115" i="2"/>
  <c r="Y115" i="2"/>
  <c r="Q115" i="2"/>
  <c r="U115" i="2"/>
  <c r="M115" i="2"/>
  <c r="H81" i="2"/>
  <c r="R81" i="2"/>
  <c r="D81" i="2"/>
  <c r="I81" i="2"/>
  <c r="N81" i="2"/>
  <c r="T81" i="2"/>
  <c r="Y81" i="2"/>
  <c r="M81" i="2"/>
  <c r="X81" i="2"/>
  <c r="E81" i="2"/>
  <c r="J81" i="2"/>
  <c r="P81" i="2"/>
  <c r="U81" i="2"/>
  <c r="Z81" i="2"/>
  <c r="H77" i="2"/>
  <c r="M77" i="2"/>
  <c r="R77" i="2"/>
  <c r="X77" i="2"/>
  <c r="F77" i="2"/>
  <c r="L77" i="2"/>
  <c r="Q77" i="2"/>
  <c r="V77" i="2"/>
  <c r="AB77" i="2"/>
  <c r="H67" i="2"/>
  <c r="P67" i="2"/>
  <c r="X67" i="2"/>
  <c r="J67" i="2"/>
  <c r="R67" i="2"/>
  <c r="Z67" i="2"/>
  <c r="Q111" i="2"/>
  <c r="U111" i="2"/>
  <c r="I111" i="2"/>
  <c r="Y111" i="2"/>
  <c r="E111" i="2"/>
  <c r="M111" i="2"/>
  <c r="R75" i="2"/>
  <c r="L75" i="2"/>
  <c r="AB75" i="2"/>
  <c r="F75" i="2"/>
  <c r="N75" i="2"/>
  <c r="V75" i="2"/>
  <c r="J75" i="2"/>
  <c r="Z75" i="2"/>
  <c r="D75" i="2"/>
  <c r="T75" i="2"/>
  <c r="H75" i="2"/>
  <c r="P75" i="2"/>
  <c r="X75" i="2"/>
  <c r="K113" i="2"/>
  <c r="AA113" i="2"/>
  <c r="S109" i="2"/>
  <c r="M73" i="2"/>
  <c r="X73" i="2"/>
  <c r="D73" i="2"/>
  <c r="I73" i="2"/>
  <c r="N73" i="2"/>
  <c r="T73" i="2"/>
  <c r="Y73" i="2"/>
  <c r="H73" i="2"/>
  <c r="R73" i="2"/>
  <c r="E73" i="2"/>
  <c r="J73" i="2"/>
  <c r="P73" i="2"/>
  <c r="U73" i="2"/>
  <c r="Z73" i="2"/>
  <c r="F71" i="2"/>
  <c r="N71" i="2"/>
  <c r="V71" i="2"/>
  <c r="H71" i="2"/>
  <c r="P71" i="2"/>
  <c r="X71" i="2"/>
  <c r="J71" i="2"/>
  <c r="R71" i="2"/>
  <c r="Z71" i="2"/>
  <c r="Q107" i="2"/>
  <c r="E107" i="2"/>
  <c r="U107" i="2"/>
  <c r="I107" i="2"/>
  <c r="Y107" i="2"/>
  <c r="H69" i="2"/>
  <c r="M69" i="2"/>
  <c r="R69" i="2"/>
  <c r="X69" i="2"/>
  <c r="D69" i="2"/>
  <c r="I69" i="2"/>
  <c r="N69" i="2"/>
  <c r="T69" i="2"/>
  <c r="Y69" i="2"/>
  <c r="K105" i="2"/>
  <c r="M103" i="2"/>
  <c r="Q103" i="2"/>
  <c r="M99" i="2"/>
  <c r="Q99" i="2"/>
  <c r="J79" i="2"/>
  <c r="Z79" i="2"/>
  <c r="D79" i="2"/>
  <c r="T79" i="2"/>
  <c r="F79" i="2"/>
  <c r="N79" i="2"/>
  <c r="V79" i="2"/>
  <c r="R79" i="2"/>
  <c r="L79" i="2"/>
  <c r="AB79" i="2"/>
  <c r="H79" i="2"/>
  <c r="P79" i="2"/>
  <c r="X79" i="2"/>
  <c r="K97" i="2"/>
  <c r="AA97" i="2"/>
  <c r="Q95" i="2"/>
  <c r="I95" i="2"/>
  <c r="Y95" i="2"/>
  <c r="H93" i="2"/>
  <c r="X93" i="2"/>
  <c r="G91" i="2"/>
  <c r="O91" i="2"/>
  <c r="N89" i="2"/>
  <c r="F89" i="2"/>
  <c r="V89" i="2"/>
  <c r="M55" i="2"/>
  <c r="Q87" i="2"/>
  <c r="E87" i="2"/>
  <c r="U87" i="2"/>
  <c r="I87" i="2"/>
  <c r="Y87" i="2"/>
  <c r="Q59" i="2"/>
  <c r="E59" i="2"/>
  <c r="U59" i="2"/>
  <c r="I59" i="2"/>
  <c r="Y59" i="2"/>
  <c r="G57" i="2"/>
  <c r="O57" i="2"/>
  <c r="E83" i="2"/>
  <c r="U83" i="2"/>
  <c r="Q83" i="2"/>
  <c r="I83" i="2"/>
  <c r="Y83" i="2"/>
  <c r="M83" i="2"/>
  <c r="U51" i="2"/>
  <c r="I51" i="2"/>
  <c r="Y51" i="2"/>
  <c r="Q51" i="2"/>
  <c r="E51" i="2"/>
  <c r="K49" i="2"/>
  <c r="AA49" i="2"/>
  <c r="O49" i="2"/>
  <c r="D49" i="2"/>
  <c r="V47" i="2"/>
  <c r="Q47" i="2"/>
  <c r="P45" i="2"/>
  <c r="U45" i="2"/>
  <c r="E45" i="2"/>
  <c r="AA45" i="2"/>
  <c r="S41" i="2"/>
  <c r="M35" i="2"/>
  <c r="Q35" i="2"/>
  <c r="Q445" i="2"/>
  <c r="E445" i="2"/>
  <c r="U445" i="2"/>
  <c r="K443" i="2"/>
  <c r="J441" i="2"/>
  <c r="Z441" i="2"/>
  <c r="E439" i="2"/>
  <c r="U439" i="2"/>
  <c r="I439" i="2"/>
  <c r="Y439" i="2"/>
  <c r="Q439" i="2"/>
  <c r="M439" i="2"/>
  <c r="E435" i="2"/>
  <c r="U435" i="2"/>
  <c r="Q435" i="2"/>
  <c r="I435" i="2"/>
  <c r="Y435" i="2"/>
  <c r="J433" i="2"/>
  <c r="M431" i="2"/>
  <c r="Q431" i="2"/>
  <c r="E431" i="2"/>
  <c r="U431" i="2"/>
  <c r="Q427" i="2"/>
  <c r="E427" i="2"/>
  <c r="U427" i="2"/>
  <c r="J425" i="2"/>
  <c r="Q423" i="2"/>
  <c r="E423" i="2"/>
  <c r="U423" i="2"/>
  <c r="W421" i="2"/>
  <c r="AB419" i="2"/>
  <c r="O417" i="2"/>
  <c r="U417" i="2"/>
  <c r="G417" i="2"/>
  <c r="W417" i="2"/>
  <c r="E417" i="2"/>
  <c r="M417" i="2"/>
  <c r="T415" i="2"/>
  <c r="AB415" i="2"/>
  <c r="J407" i="2"/>
  <c r="R407" i="2"/>
  <c r="Z407" i="2"/>
  <c r="D407" i="2"/>
  <c r="L407" i="2"/>
  <c r="T407" i="2"/>
  <c r="AB407" i="2"/>
  <c r="F407" i="2"/>
  <c r="N407" i="2"/>
  <c r="V407" i="2"/>
  <c r="H407" i="2"/>
  <c r="P407" i="2"/>
  <c r="X407" i="2"/>
  <c r="J405" i="2"/>
  <c r="R405" i="2"/>
  <c r="Z405" i="2"/>
  <c r="D405" i="2"/>
  <c r="L405" i="2"/>
  <c r="T405" i="2"/>
  <c r="AB405" i="2"/>
  <c r="F405" i="2"/>
  <c r="N405" i="2"/>
  <c r="V405" i="2"/>
  <c r="H405" i="2"/>
  <c r="P405" i="2"/>
  <c r="X405" i="2"/>
  <c r="H403" i="2"/>
  <c r="P403" i="2"/>
  <c r="X403" i="2"/>
  <c r="J403" i="2"/>
  <c r="R403" i="2"/>
  <c r="Z403" i="2"/>
  <c r="D403" i="2"/>
  <c r="L403" i="2"/>
  <c r="T403" i="2"/>
  <c r="AB403" i="2"/>
  <c r="L401" i="2"/>
  <c r="AB401" i="2"/>
  <c r="N401" i="2"/>
  <c r="D401" i="2"/>
  <c r="T401" i="2"/>
  <c r="M399" i="2"/>
  <c r="Z397" i="2"/>
  <c r="D397" i="2"/>
  <c r="T397" i="2"/>
  <c r="AB397" i="2"/>
  <c r="J397" i="2"/>
  <c r="R397" i="2"/>
  <c r="L397" i="2"/>
  <c r="F397" i="2"/>
  <c r="N397" i="2"/>
  <c r="V397" i="2"/>
  <c r="H395" i="2"/>
  <c r="P395" i="2"/>
  <c r="X395" i="2"/>
  <c r="J395" i="2"/>
  <c r="R395" i="2"/>
  <c r="Z395" i="2"/>
  <c r="F393" i="2"/>
  <c r="V393" i="2"/>
  <c r="L393" i="2"/>
  <c r="AB393" i="2"/>
  <c r="N393" i="2"/>
  <c r="M391" i="2"/>
  <c r="W391" i="2"/>
  <c r="E391" i="2"/>
  <c r="O391" i="2"/>
  <c r="Y391" i="2"/>
  <c r="G391" i="2"/>
  <c r="J389" i="2"/>
  <c r="R389" i="2"/>
  <c r="Z389" i="2"/>
  <c r="D389" i="2"/>
  <c r="L389" i="2"/>
  <c r="T389" i="2"/>
  <c r="AB389" i="2"/>
  <c r="J387" i="2"/>
  <c r="R387" i="2"/>
  <c r="D387" i="2"/>
  <c r="T387" i="2"/>
  <c r="F387" i="2"/>
  <c r="N387" i="2"/>
  <c r="V387" i="2"/>
  <c r="Z387" i="2"/>
  <c r="L387" i="2"/>
  <c r="AB387" i="2"/>
  <c r="H387" i="2"/>
  <c r="P387" i="2"/>
  <c r="X387" i="2"/>
  <c r="N385" i="2"/>
  <c r="D385" i="2"/>
  <c r="T385" i="2"/>
  <c r="M383" i="2"/>
  <c r="W383" i="2"/>
  <c r="E383" i="2"/>
  <c r="O383" i="2"/>
  <c r="Y383" i="2"/>
  <c r="G383" i="2"/>
  <c r="D381" i="2"/>
  <c r="T381" i="2"/>
  <c r="N381" i="2"/>
  <c r="F381" i="2"/>
  <c r="V381" i="2"/>
  <c r="M379" i="2"/>
  <c r="W379" i="2"/>
  <c r="E379" i="2"/>
  <c r="O379" i="2"/>
  <c r="J377" i="2"/>
  <c r="Z377" i="2"/>
  <c r="D377" i="2"/>
  <c r="T377" i="2"/>
  <c r="F377" i="2"/>
  <c r="N377" i="2"/>
  <c r="V377" i="2"/>
  <c r="R377" i="2"/>
  <c r="L377" i="2"/>
  <c r="AB377" i="2"/>
  <c r="H377" i="2"/>
  <c r="P377" i="2"/>
  <c r="X377" i="2"/>
  <c r="E373" i="2"/>
  <c r="M373" i="2"/>
  <c r="J371" i="2"/>
  <c r="Z371" i="2"/>
  <c r="L371" i="2"/>
  <c r="T371" i="2"/>
  <c r="F371" i="2"/>
  <c r="N371" i="2"/>
  <c r="V371" i="2"/>
  <c r="R371" i="2"/>
  <c r="D371" i="2"/>
  <c r="AB371" i="2"/>
  <c r="H371" i="2"/>
  <c r="P371" i="2"/>
  <c r="X371" i="2"/>
  <c r="J369" i="2"/>
  <c r="R369" i="2"/>
  <c r="Z369" i="2"/>
  <c r="D369" i="2"/>
  <c r="L369" i="2"/>
  <c r="T369" i="2"/>
  <c r="AB369" i="2"/>
  <c r="J367" i="2"/>
  <c r="Z367" i="2"/>
  <c r="D367" i="2"/>
  <c r="AB367" i="2"/>
  <c r="F367" i="2"/>
  <c r="N367" i="2"/>
  <c r="V367" i="2"/>
  <c r="R367" i="2"/>
  <c r="L367" i="2"/>
  <c r="T367" i="2"/>
  <c r="H367" i="2"/>
  <c r="P367" i="2"/>
  <c r="X367" i="2"/>
  <c r="J365" i="2"/>
  <c r="R365" i="2"/>
  <c r="Z365" i="2"/>
  <c r="D365" i="2"/>
  <c r="L365" i="2"/>
  <c r="T365" i="2"/>
  <c r="AB365" i="2"/>
  <c r="J363" i="2"/>
  <c r="Z363" i="2"/>
  <c r="L363" i="2"/>
  <c r="T363" i="2"/>
  <c r="F363" i="2"/>
  <c r="N363" i="2"/>
  <c r="V363" i="2"/>
  <c r="R363" i="2"/>
  <c r="D363" i="2"/>
  <c r="AB363" i="2"/>
  <c r="H363" i="2"/>
  <c r="P363" i="2"/>
  <c r="X363" i="2"/>
  <c r="H361" i="2"/>
  <c r="P361" i="2"/>
  <c r="X361" i="2"/>
  <c r="J361" i="2"/>
  <c r="R361" i="2"/>
  <c r="Z361" i="2"/>
  <c r="D361" i="2"/>
  <c r="L361" i="2"/>
  <c r="T361" i="2"/>
  <c r="AB361" i="2"/>
  <c r="F359" i="2"/>
  <c r="N359" i="2"/>
  <c r="V359" i="2"/>
  <c r="H359" i="2"/>
  <c r="P359" i="2"/>
  <c r="X359" i="2"/>
  <c r="V357" i="2"/>
  <c r="X357" i="2"/>
  <c r="F357" i="2"/>
  <c r="P357" i="2"/>
  <c r="AB357" i="2"/>
  <c r="L357" i="2"/>
  <c r="D357" i="2"/>
  <c r="N357" i="2"/>
  <c r="H357" i="2"/>
  <c r="K355" i="2"/>
  <c r="V353" i="2"/>
  <c r="D353" i="2"/>
  <c r="N353" i="2"/>
  <c r="X353" i="2"/>
  <c r="L353" i="2"/>
  <c r="F353" i="2"/>
  <c r="P353" i="2"/>
  <c r="F349" i="2"/>
  <c r="P349" i="2"/>
  <c r="AB349" i="2"/>
  <c r="H349" i="2"/>
  <c r="T349" i="2"/>
  <c r="L349" i="2"/>
  <c r="V349" i="2"/>
  <c r="D349" i="2"/>
  <c r="N349" i="2"/>
  <c r="R345" i="2"/>
  <c r="D345" i="2"/>
  <c r="AB345" i="2"/>
  <c r="F345" i="2"/>
  <c r="N345" i="2"/>
  <c r="V345" i="2"/>
  <c r="J345" i="2"/>
  <c r="Z345" i="2"/>
  <c r="L345" i="2"/>
  <c r="T345" i="2"/>
  <c r="H345" i="2"/>
  <c r="P345" i="2"/>
  <c r="X345" i="2"/>
  <c r="J343" i="2"/>
  <c r="R343" i="2"/>
  <c r="Z343" i="2"/>
  <c r="D343" i="2"/>
  <c r="L343" i="2"/>
  <c r="T343" i="2"/>
  <c r="AB343" i="2"/>
  <c r="K341" i="2"/>
  <c r="I339" i="2"/>
  <c r="Q339" i="2"/>
  <c r="Y339" i="2"/>
  <c r="D339" i="2"/>
  <c r="L339" i="2"/>
  <c r="T339" i="2"/>
  <c r="AB339" i="2"/>
  <c r="P337" i="2"/>
  <c r="D337" i="2"/>
  <c r="T337" i="2"/>
  <c r="H337" i="2"/>
  <c r="X337" i="2"/>
  <c r="N333" i="2"/>
  <c r="I331" i="2"/>
  <c r="Y331" i="2"/>
  <c r="D331" i="2"/>
  <c r="L331" i="2"/>
  <c r="T331" i="2"/>
  <c r="AB331" i="2"/>
  <c r="Q331" i="2"/>
  <c r="E331" i="2"/>
  <c r="M331" i="2"/>
  <c r="U331" i="2"/>
  <c r="P329" i="2"/>
  <c r="I323" i="2"/>
  <c r="Q323" i="2"/>
  <c r="Y323" i="2"/>
  <c r="P321" i="2"/>
  <c r="D321" i="2"/>
  <c r="T321" i="2"/>
  <c r="H321" i="2"/>
  <c r="X321" i="2"/>
  <c r="O319" i="2"/>
  <c r="G319" i="2"/>
  <c r="I317" i="2"/>
  <c r="Q317" i="2"/>
  <c r="Y317" i="2"/>
  <c r="D317" i="2"/>
  <c r="L317" i="2"/>
  <c r="T317" i="2"/>
  <c r="AB317" i="2"/>
  <c r="P315" i="2"/>
  <c r="D315" i="2"/>
  <c r="T315" i="2"/>
  <c r="H315" i="2"/>
  <c r="X315" i="2"/>
  <c r="L315" i="2"/>
  <c r="AB315" i="2"/>
  <c r="K313" i="2"/>
  <c r="AA313" i="2"/>
  <c r="H311" i="2"/>
  <c r="P311" i="2"/>
  <c r="X311" i="2"/>
  <c r="I311" i="2"/>
  <c r="Q311" i="2"/>
  <c r="Y311" i="2"/>
  <c r="P309" i="2"/>
  <c r="D309" i="2"/>
  <c r="T309" i="2"/>
  <c r="Z305" i="2"/>
  <c r="J305" i="2"/>
  <c r="V305" i="2"/>
  <c r="F305" i="2"/>
  <c r="I303" i="2"/>
  <c r="Q303" i="2"/>
  <c r="Y303" i="2"/>
  <c r="D303" i="2"/>
  <c r="L303" i="2"/>
  <c r="T303" i="2"/>
  <c r="AB303" i="2"/>
  <c r="P301" i="2"/>
  <c r="D301" i="2"/>
  <c r="T301" i="2"/>
  <c r="H301" i="2"/>
  <c r="X301" i="2"/>
  <c r="L301" i="2"/>
  <c r="AB301" i="2"/>
  <c r="H295" i="2"/>
  <c r="P295" i="2"/>
  <c r="X295" i="2"/>
  <c r="I295" i="2"/>
  <c r="Q295" i="2"/>
  <c r="Y295" i="2"/>
  <c r="W293" i="2"/>
  <c r="G293" i="2"/>
  <c r="AA293" i="2"/>
  <c r="H291" i="2"/>
  <c r="P291" i="2"/>
  <c r="X291" i="2"/>
  <c r="I291" i="2"/>
  <c r="Q291" i="2"/>
  <c r="Y291" i="2"/>
  <c r="P289" i="2"/>
  <c r="D289" i="2"/>
  <c r="T289" i="2"/>
  <c r="L283" i="2"/>
  <c r="T283" i="2"/>
  <c r="E283" i="2"/>
  <c r="M283" i="2"/>
  <c r="U283" i="2"/>
  <c r="I283" i="2"/>
  <c r="Q283" i="2"/>
  <c r="Y283" i="2"/>
  <c r="D283" i="2"/>
  <c r="AB283" i="2"/>
  <c r="H283" i="2"/>
  <c r="P283" i="2"/>
  <c r="X283" i="2"/>
  <c r="L281" i="2"/>
  <c r="AB281" i="2"/>
  <c r="P281" i="2"/>
  <c r="I277" i="2"/>
  <c r="Q277" i="2"/>
  <c r="Y277" i="2"/>
  <c r="T277" i="2"/>
  <c r="E277" i="2"/>
  <c r="M277" i="2"/>
  <c r="U277" i="2"/>
  <c r="D277" i="2"/>
  <c r="L277" i="2"/>
  <c r="AB277" i="2"/>
  <c r="H277" i="2"/>
  <c r="P277" i="2"/>
  <c r="X277" i="2"/>
  <c r="L275" i="2"/>
  <c r="AB275" i="2"/>
  <c r="P275" i="2"/>
  <c r="AA273" i="2"/>
  <c r="Y271" i="2"/>
  <c r="I271" i="2"/>
  <c r="D271" i="2"/>
  <c r="L271" i="2"/>
  <c r="T271" i="2"/>
  <c r="AB271" i="2"/>
  <c r="Q271" i="2"/>
  <c r="E271" i="2"/>
  <c r="M271" i="2"/>
  <c r="U271" i="2"/>
  <c r="W269" i="2"/>
  <c r="G269" i="2"/>
  <c r="F267" i="2"/>
  <c r="N267" i="2"/>
  <c r="I265" i="2"/>
  <c r="Q265" i="2"/>
  <c r="Y265" i="2"/>
  <c r="D265" i="2"/>
  <c r="L265" i="2"/>
  <c r="T265" i="2"/>
  <c r="AB265" i="2"/>
  <c r="I261" i="2"/>
  <c r="Q261" i="2"/>
  <c r="Y261" i="2"/>
  <c r="G259" i="2"/>
  <c r="AA259" i="2"/>
  <c r="W259" i="2"/>
  <c r="D257" i="2"/>
  <c r="L257" i="2"/>
  <c r="T257" i="2"/>
  <c r="AB257" i="2"/>
  <c r="E257" i="2"/>
  <c r="M257" i="2"/>
  <c r="U257" i="2"/>
  <c r="I257" i="2"/>
  <c r="Q257" i="2"/>
  <c r="Y257" i="2"/>
  <c r="K255" i="2"/>
  <c r="AA255" i="2"/>
  <c r="H253" i="2"/>
  <c r="P253" i="2"/>
  <c r="X253" i="2"/>
  <c r="I253" i="2"/>
  <c r="Q253" i="2"/>
  <c r="Y253" i="2"/>
  <c r="D253" i="2"/>
  <c r="L253" i="2"/>
  <c r="T253" i="2"/>
  <c r="AB253" i="2"/>
  <c r="P251" i="2"/>
  <c r="D251" i="2"/>
  <c r="T251" i="2"/>
  <c r="H251" i="2"/>
  <c r="X251" i="2"/>
  <c r="L251" i="2"/>
  <c r="AB251" i="2"/>
  <c r="W249" i="2"/>
  <c r="G249" i="2"/>
  <c r="I247" i="2"/>
  <c r="Y247" i="2"/>
  <c r="D247" i="2"/>
  <c r="L247" i="2"/>
  <c r="T247" i="2"/>
  <c r="E247" i="2"/>
  <c r="M247" i="2"/>
  <c r="U247" i="2"/>
  <c r="Q247" i="2"/>
  <c r="AB247" i="2"/>
  <c r="H247" i="2"/>
  <c r="P247" i="2"/>
  <c r="X247" i="2"/>
  <c r="K245" i="2"/>
  <c r="AA245" i="2"/>
  <c r="I243" i="2"/>
  <c r="Q243" i="2"/>
  <c r="Y243" i="2"/>
  <c r="D243" i="2"/>
  <c r="L243" i="2"/>
  <c r="T243" i="2"/>
  <c r="AB243" i="2"/>
  <c r="E243" i="2"/>
  <c r="M243" i="2"/>
  <c r="U243" i="2"/>
  <c r="P241" i="2"/>
  <c r="D241" i="2"/>
  <c r="T241" i="2"/>
  <c r="O239" i="2"/>
  <c r="Z237" i="2"/>
  <c r="J237" i="2"/>
  <c r="V237" i="2"/>
  <c r="F237" i="2"/>
  <c r="I235" i="2"/>
  <c r="Q235" i="2"/>
  <c r="Y235" i="2"/>
  <c r="D235" i="2"/>
  <c r="L235" i="2"/>
  <c r="T235" i="2"/>
  <c r="AB235" i="2"/>
  <c r="P233" i="2"/>
  <c r="I229" i="2"/>
  <c r="Y229" i="2"/>
  <c r="D229" i="2"/>
  <c r="T229" i="2"/>
  <c r="E229" i="2"/>
  <c r="M229" i="2"/>
  <c r="U229" i="2"/>
  <c r="Q229" i="2"/>
  <c r="L229" i="2"/>
  <c r="AB229" i="2"/>
  <c r="H229" i="2"/>
  <c r="P229" i="2"/>
  <c r="X229" i="2"/>
  <c r="O227" i="2"/>
  <c r="W227" i="2"/>
  <c r="G227" i="2"/>
  <c r="N225" i="2"/>
  <c r="I223" i="2"/>
  <c r="Q223" i="2"/>
  <c r="Y223" i="2"/>
  <c r="D223" i="2"/>
  <c r="L223" i="2"/>
  <c r="T223" i="2"/>
  <c r="AB223" i="2"/>
  <c r="E223" i="2"/>
  <c r="M223" i="2"/>
  <c r="U223" i="2"/>
  <c r="P221" i="2"/>
  <c r="D221" i="2"/>
  <c r="T221" i="2"/>
  <c r="H221" i="2"/>
  <c r="X221" i="2"/>
  <c r="L221" i="2"/>
  <c r="AB221" i="2"/>
  <c r="H1232" i="2"/>
  <c r="X1232" i="2"/>
  <c r="D1232" i="2"/>
  <c r="I1232" i="2"/>
  <c r="N1232" i="2"/>
  <c r="N1239" i="2" s="1"/>
  <c r="T1232" i="2"/>
  <c r="Y1232" i="2"/>
  <c r="R1232" i="2"/>
  <c r="E1232" i="2"/>
  <c r="J1232" i="2"/>
  <c r="P1232" i="2"/>
  <c r="U1232" i="2"/>
  <c r="Z1232" i="2"/>
  <c r="M1232" i="2"/>
  <c r="F1232" i="2"/>
  <c r="L1232" i="2"/>
  <c r="Q1232" i="2"/>
  <c r="V1232" i="2"/>
  <c r="V1239" i="2" s="1"/>
  <c r="AB1232" i="2"/>
  <c r="Y25" i="2"/>
  <c r="U25" i="2"/>
  <c r="Q25" i="2"/>
  <c r="M25" i="2"/>
  <c r="I25" i="2"/>
  <c r="E25" i="2"/>
  <c r="X25" i="2"/>
  <c r="T25" i="2"/>
  <c r="L25" i="2"/>
  <c r="D25" i="2"/>
  <c r="R25" i="2"/>
  <c r="F25" i="2"/>
  <c r="AB25" i="2"/>
  <c r="P25" i="2"/>
  <c r="H25" i="2"/>
  <c r="Z25" i="2"/>
  <c r="J25" i="2"/>
  <c r="AA25" i="2"/>
  <c r="W25" i="2"/>
  <c r="S25" i="2"/>
  <c r="O25" i="2"/>
  <c r="K25" i="2"/>
  <c r="G25" i="2"/>
  <c r="V25" i="2"/>
  <c r="N25" i="2"/>
  <c r="AA43" i="2"/>
  <c r="W43" i="2"/>
  <c r="S43" i="2"/>
  <c r="O43" i="2"/>
  <c r="K43" i="2"/>
  <c r="G43" i="2"/>
  <c r="V43" i="2"/>
  <c r="N43" i="2"/>
  <c r="F43" i="2"/>
  <c r="X43" i="2"/>
  <c r="P43" i="2"/>
  <c r="Z43" i="2"/>
  <c r="R43" i="2"/>
  <c r="J43" i="2"/>
  <c r="L43" i="2"/>
  <c r="Y43" i="2"/>
  <c r="U43" i="2"/>
  <c r="Q43" i="2"/>
  <c r="M43" i="2"/>
  <c r="I43" i="2"/>
  <c r="E43" i="2"/>
  <c r="AB43" i="2"/>
  <c r="T43" i="2"/>
  <c r="H43" i="2"/>
  <c r="D43" i="2"/>
  <c r="Z27" i="2"/>
  <c r="V27" i="2"/>
  <c r="R27" i="2"/>
  <c r="N27" i="2"/>
  <c r="J27" i="2"/>
  <c r="F27" i="2"/>
  <c r="U27" i="2"/>
  <c r="M27" i="2"/>
  <c r="E27" i="2"/>
  <c r="W27" i="2"/>
  <c r="K27" i="2"/>
  <c r="Y27" i="2"/>
  <c r="Q27" i="2"/>
  <c r="I27" i="2"/>
  <c r="O27" i="2"/>
  <c r="AB27" i="2"/>
  <c r="X27" i="2"/>
  <c r="T27" i="2"/>
  <c r="P27" i="2"/>
  <c r="L27" i="2"/>
  <c r="H27" i="2"/>
  <c r="D27" i="2"/>
  <c r="AA27" i="2"/>
  <c r="S27" i="2"/>
  <c r="G27" i="2"/>
  <c r="AA21" i="2"/>
  <c r="W21" i="2"/>
  <c r="S21" i="2"/>
  <c r="O21" i="2"/>
  <c r="K21" i="2"/>
  <c r="G21" i="2"/>
  <c r="Z21" i="2"/>
  <c r="V21" i="2"/>
  <c r="N21" i="2"/>
  <c r="F21" i="2"/>
  <c r="X21" i="2"/>
  <c r="P21" i="2"/>
  <c r="D21" i="2"/>
  <c r="R21" i="2"/>
  <c r="J21" i="2"/>
  <c r="AB21" i="2"/>
  <c r="T21" i="2"/>
  <c r="H21" i="2"/>
  <c r="Y21" i="2"/>
  <c r="U21" i="2"/>
  <c r="Q21" i="2"/>
  <c r="M21" i="2"/>
  <c r="I21" i="2"/>
  <c r="E21" i="2"/>
  <c r="L21" i="2"/>
  <c r="AA11" i="2"/>
  <c r="W11" i="2"/>
  <c r="S11" i="2"/>
  <c r="O11" i="2"/>
  <c r="K11" i="2"/>
  <c r="G11" i="2"/>
  <c r="Z11" i="2"/>
  <c r="V11" i="2"/>
  <c r="R11" i="2"/>
  <c r="J11" i="2"/>
  <c r="F11" i="2"/>
  <c r="T11" i="2"/>
  <c r="H11" i="2"/>
  <c r="N11" i="2"/>
  <c r="P11" i="2"/>
  <c r="Y11" i="2"/>
  <c r="U11" i="2"/>
  <c r="Q11" i="2"/>
  <c r="M11" i="2"/>
  <c r="I11" i="2"/>
  <c r="E11" i="2"/>
  <c r="AB11" i="2"/>
  <c r="X11" i="2"/>
  <c r="L11" i="2"/>
  <c r="D11" i="2"/>
  <c r="AA29" i="2"/>
  <c r="W29" i="2"/>
  <c r="S29" i="2"/>
  <c r="O29" i="2"/>
  <c r="K29" i="2"/>
  <c r="G29" i="2"/>
  <c r="V29" i="2"/>
  <c r="R29" i="2"/>
  <c r="J29" i="2"/>
  <c r="AB29" i="2"/>
  <c r="P29" i="2"/>
  <c r="H29" i="2"/>
  <c r="Z29" i="2"/>
  <c r="N29" i="2"/>
  <c r="F29" i="2"/>
  <c r="X29" i="2"/>
  <c r="D29" i="2"/>
  <c r="Y29" i="2"/>
  <c r="U29" i="2"/>
  <c r="Q29" i="2"/>
  <c r="M29" i="2"/>
  <c r="I29" i="2"/>
  <c r="E29" i="2"/>
  <c r="T29" i="2"/>
  <c r="L29" i="2"/>
  <c r="Y37" i="2"/>
  <c r="U37" i="2"/>
  <c r="Q37" i="2"/>
  <c r="M37" i="2"/>
  <c r="I37" i="2"/>
  <c r="E37" i="2"/>
  <c r="AB37" i="2"/>
  <c r="X37" i="2"/>
  <c r="P37" i="2"/>
  <c r="L37" i="2"/>
  <c r="D37" i="2"/>
  <c r="R37" i="2"/>
  <c r="F37" i="2"/>
  <c r="T37" i="2"/>
  <c r="H37" i="2"/>
  <c r="Z37" i="2"/>
  <c r="N37" i="2"/>
  <c r="AA37" i="2"/>
  <c r="W37" i="2"/>
  <c r="S37" i="2"/>
  <c r="O37" i="2"/>
  <c r="K37" i="2"/>
  <c r="G37" i="2"/>
  <c r="V37" i="2"/>
  <c r="J37" i="2"/>
  <c r="G9" i="2"/>
  <c r="S9" i="2"/>
  <c r="K15" i="2"/>
  <c r="S15" i="2"/>
  <c r="AA15" i="2"/>
  <c r="K33" i="2"/>
  <c r="S33" i="2"/>
  <c r="W33" i="2"/>
  <c r="G39" i="2"/>
  <c r="O39" i="2"/>
  <c r="W39" i="2"/>
  <c r="AB53" i="2"/>
  <c r="X53" i="2"/>
  <c r="T53" i="2"/>
  <c r="P53" i="2"/>
  <c r="L53" i="2"/>
  <c r="H53" i="2"/>
  <c r="D53" i="2"/>
  <c r="Z53" i="2"/>
  <c r="V53" i="2"/>
  <c r="R53" i="2"/>
  <c r="N53" i="2"/>
  <c r="J53" i="2"/>
  <c r="F53" i="2"/>
  <c r="AA53" i="2"/>
  <c r="J61" i="2"/>
  <c r="Z61" i="2"/>
  <c r="J65" i="2"/>
  <c r="Z65" i="2"/>
  <c r="R85" i="2"/>
  <c r="S101" i="2"/>
  <c r="Z117" i="2"/>
  <c r="V117" i="2"/>
  <c r="R117" i="2"/>
  <c r="N117" i="2"/>
  <c r="J117" i="2"/>
  <c r="F117" i="2"/>
  <c r="Y117" i="2"/>
  <c r="U117" i="2"/>
  <c r="Q117" i="2"/>
  <c r="M117" i="2"/>
  <c r="I117" i="2"/>
  <c r="E117" i="2"/>
  <c r="AB117" i="2"/>
  <c r="X117" i="2"/>
  <c r="T117" i="2"/>
  <c r="P117" i="2"/>
  <c r="L117" i="2"/>
  <c r="H117" i="2"/>
  <c r="D117" i="2"/>
  <c r="R171" i="2"/>
  <c r="Z231" i="2"/>
  <c r="V231" i="2"/>
  <c r="R231" i="2"/>
  <c r="N231" i="2"/>
  <c r="J231" i="2"/>
  <c r="F231" i="2"/>
  <c r="Y231" i="2"/>
  <c r="U231" i="2"/>
  <c r="Q231" i="2"/>
  <c r="M231" i="2"/>
  <c r="I231" i="2"/>
  <c r="E231" i="2"/>
  <c r="AB231" i="2"/>
  <c r="X231" i="2"/>
  <c r="T231" i="2"/>
  <c r="P231" i="2"/>
  <c r="L231" i="2"/>
  <c r="H231" i="2"/>
  <c r="D231" i="2"/>
  <c r="R285" i="2"/>
  <c r="Z299" i="2"/>
  <c r="V299" i="2"/>
  <c r="R299" i="2"/>
  <c r="N299" i="2"/>
  <c r="J299" i="2"/>
  <c r="F299" i="2"/>
  <c r="Y299" i="2"/>
  <c r="U299" i="2"/>
  <c r="Q299" i="2"/>
  <c r="M299" i="2"/>
  <c r="I299" i="2"/>
  <c r="E299" i="2"/>
  <c r="AB299" i="2"/>
  <c r="X299" i="2"/>
  <c r="T299" i="2"/>
  <c r="P299" i="2"/>
  <c r="L299" i="2"/>
  <c r="H299" i="2"/>
  <c r="D299" i="2"/>
  <c r="R325" i="2"/>
  <c r="Y375" i="2"/>
  <c r="U375" i="2"/>
  <c r="Q375" i="2"/>
  <c r="M375" i="2"/>
  <c r="I375" i="2"/>
  <c r="E375" i="2"/>
  <c r="AA375" i="2"/>
  <c r="W375" i="2"/>
  <c r="S375" i="2"/>
  <c r="O375" i="2"/>
  <c r="K375" i="2"/>
  <c r="G375" i="2"/>
  <c r="X375" i="2"/>
  <c r="P375" i="2"/>
  <c r="H375" i="2"/>
  <c r="V375" i="2"/>
  <c r="N375" i="2"/>
  <c r="F375" i="2"/>
  <c r="AB375" i="2"/>
  <c r="T375" i="2"/>
  <c r="L375" i="2"/>
  <c r="D375" i="2"/>
  <c r="D9" i="2"/>
  <c r="H9" i="2"/>
  <c r="L9" i="2"/>
  <c r="P9" i="2"/>
  <c r="T9" i="2"/>
  <c r="X9" i="2"/>
  <c r="AB9" i="2"/>
  <c r="G13" i="2"/>
  <c r="K13" i="2"/>
  <c r="O13" i="2"/>
  <c r="S13" i="2"/>
  <c r="W13" i="2"/>
  <c r="AA13" i="2"/>
  <c r="D15" i="2"/>
  <c r="H15" i="2"/>
  <c r="L15" i="2"/>
  <c r="P15" i="2"/>
  <c r="T15" i="2"/>
  <c r="X15" i="2"/>
  <c r="AB15" i="2"/>
  <c r="C162" i="2"/>
  <c r="D33" i="2"/>
  <c r="H33" i="2"/>
  <c r="L33" i="2"/>
  <c r="P33" i="2"/>
  <c r="T33" i="2"/>
  <c r="X33" i="2"/>
  <c r="AB33" i="2"/>
  <c r="F35" i="2"/>
  <c r="J35" i="2"/>
  <c r="N35" i="2"/>
  <c r="R35" i="2"/>
  <c r="V35" i="2"/>
  <c r="Z35" i="2"/>
  <c r="D39" i="2"/>
  <c r="H39" i="2"/>
  <c r="L39" i="2"/>
  <c r="P39" i="2"/>
  <c r="T39" i="2"/>
  <c r="X39" i="2"/>
  <c r="AB39" i="2"/>
  <c r="H41" i="2"/>
  <c r="L41" i="2"/>
  <c r="P41" i="2"/>
  <c r="T41" i="2"/>
  <c r="X41" i="2"/>
  <c r="AB41" i="2"/>
  <c r="G45" i="2"/>
  <c r="L45" i="2"/>
  <c r="Q45" i="2"/>
  <c r="W45" i="2"/>
  <c r="AB45" i="2"/>
  <c r="G47" i="2"/>
  <c r="M47" i="2"/>
  <c r="R47" i="2"/>
  <c r="W47" i="2"/>
  <c r="AB49" i="2"/>
  <c r="X49" i="2"/>
  <c r="T49" i="2"/>
  <c r="P49" i="2"/>
  <c r="L49" i="2"/>
  <c r="H49" i="2"/>
  <c r="Z49" i="2"/>
  <c r="V49" i="2"/>
  <c r="R49" i="2"/>
  <c r="N49" i="2"/>
  <c r="J49" i="2"/>
  <c r="F49" i="2"/>
  <c r="I49" i="2"/>
  <c r="Q49" i="2"/>
  <c r="Y49" i="2"/>
  <c r="G51" i="2"/>
  <c r="O51" i="2"/>
  <c r="E53" i="2"/>
  <c r="M53" i="2"/>
  <c r="U53" i="2"/>
  <c r="Z55" i="2"/>
  <c r="V55" i="2"/>
  <c r="R55" i="2"/>
  <c r="N55" i="2"/>
  <c r="J55" i="2"/>
  <c r="F55" i="2"/>
  <c r="AB55" i="2"/>
  <c r="X55" i="2"/>
  <c r="T55" i="2"/>
  <c r="P55" i="2"/>
  <c r="L55" i="2"/>
  <c r="H55" i="2"/>
  <c r="D55" i="2"/>
  <c r="K55" i="2"/>
  <c r="S55" i="2"/>
  <c r="AA55" i="2"/>
  <c r="I57" i="2"/>
  <c r="Q57" i="2"/>
  <c r="Y57" i="2"/>
  <c r="G59" i="2"/>
  <c r="O59" i="2"/>
  <c r="D61" i="2"/>
  <c r="L61" i="2"/>
  <c r="T61" i="2"/>
  <c r="AB61" i="2"/>
  <c r="G63" i="2"/>
  <c r="O63" i="2"/>
  <c r="D65" i="2"/>
  <c r="L65" i="2"/>
  <c r="T65" i="2"/>
  <c r="AB65" i="2"/>
  <c r="G83" i="2"/>
  <c r="O83" i="2"/>
  <c r="D85" i="2"/>
  <c r="L85" i="2"/>
  <c r="T85" i="2"/>
  <c r="G87" i="2"/>
  <c r="O87" i="2"/>
  <c r="J89" i="2"/>
  <c r="K91" i="2"/>
  <c r="L93" i="2"/>
  <c r="G101" i="2"/>
  <c r="W101" i="2"/>
  <c r="G109" i="2"/>
  <c r="W109" i="2"/>
  <c r="G117" i="2"/>
  <c r="W117" i="2"/>
  <c r="AA123" i="2"/>
  <c r="W123" i="2"/>
  <c r="S123" i="2"/>
  <c r="O123" i="2"/>
  <c r="K123" i="2"/>
  <c r="G123" i="2"/>
  <c r="Z123" i="2"/>
  <c r="V123" i="2"/>
  <c r="R123" i="2"/>
  <c r="N123" i="2"/>
  <c r="J123" i="2"/>
  <c r="F123" i="2"/>
  <c r="Y123" i="2"/>
  <c r="U123" i="2"/>
  <c r="Q123" i="2"/>
  <c r="M123" i="2"/>
  <c r="I123" i="2"/>
  <c r="E123" i="2"/>
  <c r="P123" i="2"/>
  <c r="Y127" i="2"/>
  <c r="U127" i="2"/>
  <c r="Q127" i="2"/>
  <c r="M127" i="2"/>
  <c r="I127" i="2"/>
  <c r="E127" i="2"/>
  <c r="AB127" i="2"/>
  <c r="X127" i="2"/>
  <c r="T127" i="2"/>
  <c r="P127" i="2"/>
  <c r="L127" i="2"/>
  <c r="H127" i="2"/>
  <c r="D127" i="2"/>
  <c r="AA127" i="2"/>
  <c r="W127" i="2"/>
  <c r="S127" i="2"/>
  <c r="O127" i="2"/>
  <c r="K127" i="2"/>
  <c r="G127" i="2"/>
  <c r="R127" i="2"/>
  <c r="F171" i="2"/>
  <c r="V171" i="2"/>
  <c r="G173" i="2"/>
  <c r="G231" i="2"/>
  <c r="W231" i="2"/>
  <c r="G263" i="2"/>
  <c r="Y267" i="2"/>
  <c r="U267" i="2"/>
  <c r="Q267" i="2"/>
  <c r="M267" i="2"/>
  <c r="I267" i="2"/>
  <c r="E267" i="2"/>
  <c r="AB267" i="2"/>
  <c r="X267" i="2"/>
  <c r="T267" i="2"/>
  <c r="P267" i="2"/>
  <c r="L267" i="2"/>
  <c r="H267" i="2"/>
  <c r="D267" i="2"/>
  <c r="AA267" i="2"/>
  <c r="W267" i="2"/>
  <c r="S267" i="2"/>
  <c r="O267" i="2"/>
  <c r="K267" i="2"/>
  <c r="G267" i="2"/>
  <c r="R267" i="2"/>
  <c r="Z269" i="2"/>
  <c r="V269" i="2"/>
  <c r="R269" i="2"/>
  <c r="N269" i="2"/>
  <c r="J269" i="2"/>
  <c r="F269" i="2"/>
  <c r="Y269" i="2"/>
  <c r="U269" i="2"/>
  <c r="Q269" i="2"/>
  <c r="M269" i="2"/>
  <c r="I269" i="2"/>
  <c r="E269" i="2"/>
  <c r="AB269" i="2"/>
  <c r="X269" i="2"/>
  <c r="T269" i="2"/>
  <c r="P269" i="2"/>
  <c r="L269" i="2"/>
  <c r="H269" i="2"/>
  <c r="D269" i="2"/>
  <c r="S269" i="2"/>
  <c r="Z279" i="2"/>
  <c r="V279" i="2"/>
  <c r="R279" i="2"/>
  <c r="N279" i="2"/>
  <c r="J279" i="2"/>
  <c r="F279" i="2"/>
  <c r="Y279" i="2"/>
  <c r="U279" i="2"/>
  <c r="Q279" i="2"/>
  <c r="M279" i="2"/>
  <c r="I279" i="2"/>
  <c r="E279" i="2"/>
  <c r="AB279" i="2"/>
  <c r="X279" i="2"/>
  <c r="T279" i="2"/>
  <c r="P279" i="2"/>
  <c r="L279" i="2"/>
  <c r="H279" i="2"/>
  <c r="D279" i="2"/>
  <c r="S279" i="2"/>
  <c r="F285" i="2"/>
  <c r="V285" i="2"/>
  <c r="G287" i="2"/>
  <c r="W287" i="2"/>
  <c r="F297" i="2"/>
  <c r="V297" i="2"/>
  <c r="G299" i="2"/>
  <c r="W299" i="2"/>
  <c r="Z319" i="2"/>
  <c r="V319" i="2"/>
  <c r="R319" i="2"/>
  <c r="N319" i="2"/>
  <c r="J319" i="2"/>
  <c r="F319" i="2"/>
  <c r="Y319" i="2"/>
  <c r="U319" i="2"/>
  <c r="Q319" i="2"/>
  <c r="M319" i="2"/>
  <c r="I319" i="2"/>
  <c r="E319" i="2"/>
  <c r="AB319" i="2"/>
  <c r="X319" i="2"/>
  <c r="T319" i="2"/>
  <c r="P319" i="2"/>
  <c r="L319" i="2"/>
  <c r="H319" i="2"/>
  <c r="D319" i="2"/>
  <c r="S319" i="2"/>
  <c r="F325" i="2"/>
  <c r="G327" i="2"/>
  <c r="W327" i="2"/>
  <c r="AB347" i="2"/>
  <c r="X347" i="2"/>
  <c r="T347" i="2"/>
  <c r="P347" i="2"/>
  <c r="L347" i="2"/>
  <c r="H347" i="2"/>
  <c r="D347" i="2"/>
  <c r="Z347" i="2"/>
  <c r="V347" i="2"/>
  <c r="R347" i="2"/>
  <c r="N347" i="2"/>
  <c r="J347" i="2"/>
  <c r="F347" i="2"/>
  <c r="Y347" i="2"/>
  <c r="Q347" i="2"/>
  <c r="I347" i="2"/>
  <c r="W347" i="2"/>
  <c r="O347" i="2"/>
  <c r="G347" i="2"/>
  <c r="U347" i="2"/>
  <c r="M347" i="2"/>
  <c r="E347" i="2"/>
  <c r="Z351" i="2"/>
  <c r="V351" i="2"/>
  <c r="R351" i="2"/>
  <c r="N351" i="2"/>
  <c r="J351" i="2"/>
  <c r="F351" i="2"/>
  <c r="AB351" i="2"/>
  <c r="X351" i="2"/>
  <c r="T351" i="2"/>
  <c r="P351" i="2"/>
  <c r="L351" i="2"/>
  <c r="H351" i="2"/>
  <c r="D351" i="2"/>
  <c r="Y351" i="2"/>
  <c r="Q351" i="2"/>
  <c r="I351" i="2"/>
  <c r="W351" i="2"/>
  <c r="O351" i="2"/>
  <c r="G351" i="2"/>
  <c r="U351" i="2"/>
  <c r="M351" i="2"/>
  <c r="E351" i="2"/>
  <c r="AB355" i="2"/>
  <c r="X355" i="2"/>
  <c r="T355" i="2"/>
  <c r="P355" i="2"/>
  <c r="L355" i="2"/>
  <c r="H355" i="2"/>
  <c r="D355" i="2"/>
  <c r="Z355" i="2"/>
  <c r="V355" i="2"/>
  <c r="R355" i="2"/>
  <c r="N355" i="2"/>
  <c r="J355" i="2"/>
  <c r="F355" i="2"/>
  <c r="Y355" i="2"/>
  <c r="Q355" i="2"/>
  <c r="I355" i="2"/>
  <c r="W355" i="2"/>
  <c r="O355" i="2"/>
  <c r="G355" i="2"/>
  <c r="U355" i="2"/>
  <c r="M355" i="2"/>
  <c r="E355" i="2"/>
  <c r="J375" i="2"/>
  <c r="AA411" i="2"/>
  <c r="W411" i="2"/>
  <c r="S411" i="2"/>
  <c r="O411" i="2"/>
  <c r="K411" i="2"/>
  <c r="G411" i="2"/>
  <c r="Y411" i="2"/>
  <c r="U411" i="2"/>
  <c r="Q411" i="2"/>
  <c r="M411" i="2"/>
  <c r="I411" i="2"/>
  <c r="E411" i="2"/>
  <c r="X411" i="2"/>
  <c r="P411" i="2"/>
  <c r="H411" i="2"/>
  <c r="V411" i="2"/>
  <c r="N411" i="2"/>
  <c r="F411" i="2"/>
  <c r="AB411" i="2"/>
  <c r="T411" i="2"/>
  <c r="L411" i="2"/>
  <c r="D411" i="2"/>
  <c r="Y425" i="2"/>
  <c r="U425" i="2"/>
  <c r="Q425" i="2"/>
  <c r="M425" i="2"/>
  <c r="I425" i="2"/>
  <c r="E425" i="2"/>
  <c r="AA425" i="2"/>
  <c r="W425" i="2"/>
  <c r="S425" i="2"/>
  <c r="O425" i="2"/>
  <c r="K425" i="2"/>
  <c r="G425" i="2"/>
  <c r="X425" i="2"/>
  <c r="P425" i="2"/>
  <c r="H425" i="2"/>
  <c r="V425" i="2"/>
  <c r="N425" i="2"/>
  <c r="F425" i="2"/>
  <c r="AB425" i="2"/>
  <c r="T425" i="2"/>
  <c r="L425" i="2"/>
  <c r="D425" i="2"/>
  <c r="AA429" i="2"/>
  <c r="W429" i="2"/>
  <c r="S429" i="2"/>
  <c r="O429" i="2"/>
  <c r="K429" i="2"/>
  <c r="G429" i="2"/>
  <c r="Y429" i="2"/>
  <c r="U429" i="2"/>
  <c r="Q429" i="2"/>
  <c r="M429" i="2"/>
  <c r="I429" i="2"/>
  <c r="E429" i="2"/>
  <c r="X429" i="2"/>
  <c r="P429" i="2"/>
  <c r="H429" i="2"/>
  <c r="V429" i="2"/>
  <c r="N429" i="2"/>
  <c r="F429" i="2"/>
  <c r="AB429" i="2"/>
  <c r="T429" i="2"/>
  <c r="L429" i="2"/>
  <c r="D429" i="2"/>
  <c r="Y433" i="2"/>
  <c r="U433" i="2"/>
  <c r="Q433" i="2"/>
  <c r="M433" i="2"/>
  <c r="I433" i="2"/>
  <c r="E433" i="2"/>
  <c r="AA433" i="2"/>
  <c r="W433" i="2"/>
  <c r="S433" i="2"/>
  <c r="O433" i="2"/>
  <c r="K433" i="2"/>
  <c r="G433" i="2"/>
  <c r="X433" i="2"/>
  <c r="P433" i="2"/>
  <c r="H433" i="2"/>
  <c r="V433" i="2"/>
  <c r="N433" i="2"/>
  <c r="F433" i="2"/>
  <c r="AB433" i="2"/>
  <c r="T433" i="2"/>
  <c r="L433" i="2"/>
  <c r="D433" i="2"/>
  <c r="AA437" i="2"/>
  <c r="W437" i="2"/>
  <c r="S437" i="2"/>
  <c r="O437" i="2"/>
  <c r="K437" i="2"/>
  <c r="G437" i="2"/>
  <c r="Y437" i="2"/>
  <c r="U437" i="2"/>
  <c r="Q437" i="2"/>
  <c r="M437" i="2"/>
  <c r="I437" i="2"/>
  <c r="E437" i="2"/>
  <c r="X437" i="2"/>
  <c r="P437" i="2"/>
  <c r="H437" i="2"/>
  <c r="V437" i="2"/>
  <c r="N437" i="2"/>
  <c r="F437" i="2"/>
  <c r="AB437" i="2"/>
  <c r="T437" i="2"/>
  <c r="L437" i="2"/>
  <c r="D437" i="2"/>
  <c r="Z495" i="2"/>
  <c r="V495" i="2"/>
  <c r="R495" i="2"/>
  <c r="N495" i="2"/>
  <c r="J495" i="2"/>
  <c r="F495" i="2"/>
  <c r="Y495" i="2"/>
  <c r="U495" i="2"/>
  <c r="Q495" i="2"/>
  <c r="M495" i="2"/>
  <c r="I495" i="2"/>
  <c r="E495" i="2"/>
  <c r="AB495" i="2"/>
  <c r="X495" i="2"/>
  <c r="T495" i="2"/>
  <c r="P495" i="2"/>
  <c r="L495" i="2"/>
  <c r="H495" i="2"/>
  <c r="D495" i="2"/>
  <c r="O495" i="2"/>
  <c r="AA495" i="2"/>
  <c r="K495" i="2"/>
  <c r="W495" i="2"/>
  <c r="G495" i="2"/>
  <c r="AA601" i="2"/>
  <c r="W601" i="2"/>
  <c r="S601" i="2"/>
  <c r="O601" i="2"/>
  <c r="K601" i="2"/>
  <c r="G601" i="2"/>
  <c r="Z601" i="2"/>
  <c r="V601" i="2"/>
  <c r="R601" i="2"/>
  <c r="N601" i="2"/>
  <c r="J601" i="2"/>
  <c r="F601" i="2"/>
  <c r="Y601" i="2"/>
  <c r="U601" i="2"/>
  <c r="Q601" i="2"/>
  <c r="M601" i="2"/>
  <c r="I601" i="2"/>
  <c r="E601" i="2"/>
  <c r="AB601" i="2"/>
  <c r="L601" i="2"/>
  <c r="X601" i="2"/>
  <c r="H601" i="2"/>
  <c r="T601" i="2"/>
  <c r="D601" i="2"/>
  <c r="P601" i="2"/>
  <c r="K9" i="2"/>
  <c r="W9" i="2"/>
  <c r="G15" i="2"/>
  <c r="O15" i="2"/>
  <c r="W15" i="2"/>
  <c r="K39" i="2"/>
  <c r="AA39" i="2"/>
  <c r="R61" i="2"/>
  <c r="AA85" i="2"/>
  <c r="W85" i="2"/>
  <c r="S85" i="2"/>
  <c r="O85" i="2"/>
  <c r="K85" i="2"/>
  <c r="G85" i="2"/>
  <c r="Y85" i="2"/>
  <c r="U85" i="2"/>
  <c r="Q85" i="2"/>
  <c r="M85" i="2"/>
  <c r="I85" i="2"/>
  <c r="E85" i="2"/>
  <c r="S117" i="2"/>
  <c r="Z173" i="2"/>
  <c r="V173" i="2"/>
  <c r="R173" i="2"/>
  <c r="N173" i="2"/>
  <c r="J173" i="2"/>
  <c r="F173" i="2"/>
  <c r="Y173" i="2"/>
  <c r="U173" i="2"/>
  <c r="Q173" i="2"/>
  <c r="M173" i="2"/>
  <c r="I173" i="2"/>
  <c r="E173" i="2"/>
  <c r="AB173" i="2"/>
  <c r="X173" i="2"/>
  <c r="T173" i="2"/>
  <c r="P173" i="2"/>
  <c r="L173" i="2"/>
  <c r="H173" i="2"/>
  <c r="D173" i="2"/>
  <c r="Z263" i="2"/>
  <c r="V263" i="2"/>
  <c r="R263" i="2"/>
  <c r="N263" i="2"/>
  <c r="J263" i="2"/>
  <c r="Y263" i="2"/>
  <c r="U263" i="2"/>
  <c r="Q263" i="2"/>
  <c r="M263" i="2"/>
  <c r="I263" i="2"/>
  <c r="E263" i="2"/>
  <c r="AB263" i="2"/>
  <c r="X263" i="2"/>
  <c r="T263" i="2"/>
  <c r="P263" i="2"/>
  <c r="L263" i="2"/>
  <c r="H263" i="2"/>
  <c r="D263" i="2"/>
  <c r="S287" i="2"/>
  <c r="S299" i="2"/>
  <c r="Y325" i="2"/>
  <c r="U325" i="2"/>
  <c r="Q325" i="2"/>
  <c r="M325" i="2"/>
  <c r="I325" i="2"/>
  <c r="E325" i="2"/>
  <c r="AB325" i="2"/>
  <c r="X325" i="2"/>
  <c r="T325" i="2"/>
  <c r="P325" i="2"/>
  <c r="L325" i="2"/>
  <c r="H325" i="2"/>
  <c r="D325" i="2"/>
  <c r="AA325" i="2"/>
  <c r="W325" i="2"/>
  <c r="S325" i="2"/>
  <c r="O325" i="2"/>
  <c r="K325" i="2"/>
  <c r="G325" i="2"/>
  <c r="E9" i="2"/>
  <c r="M15" i="2"/>
  <c r="U15" i="2"/>
  <c r="Y15" i="2"/>
  <c r="M33" i="2"/>
  <c r="Q33" i="2"/>
  <c r="Y33" i="2"/>
  <c r="K35" i="2"/>
  <c r="S35" i="2"/>
  <c r="AA35" i="2"/>
  <c r="E39" i="2"/>
  <c r="Q39" i="2"/>
  <c r="Q41" i="2"/>
  <c r="H45" i="2"/>
  <c r="G53" i="2"/>
  <c r="W53" i="2"/>
  <c r="F61" i="2"/>
  <c r="F65" i="2"/>
  <c r="F85" i="2"/>
  <c r="N85" i="2"/>
  <c r="V85" i="2"/>
  <c r="AA93" i="2"/>
  <c r="W93" i="2"/>
  <c r="S93" i="2"/>
  <c r="O93" i="2"/>
  <c r="K93" i="2"/>
  <c r="G93" i="2"/>
  <c r="Z93" i="2"/>
  <c r="V93" i="2"/>
  <c r="R93" i="2"/>
  <c r="N93" i="2"/>
  <c r="J93" i="2"/>
  <c r="F93" i="2"/>
  <c r="Y93" i="2"/>
  <c r="U93" i="2"/>
  <c r="Q93" i="2"/>
  <c r="M93" i="2"/>
  <c r="I93" i="2"/>
  <c r="E93" i="2"/>
  <c r="P93" i="2"/>
  <c r="Z97" i="2"/>
  <c r="V97" i="2"/>
  <c r="R97" i="2"/>
  <c r="N97" i="2"/>
  <c r="J97" i="2"/>
  <c r="F97" i="2"/>
  <c r="Y97" i="2"/>
  <c r="U97" i="2"/>
  <c r="Q97" i="2"/>
  <c r="M97" i="2"/>
  <c r="I97" i="2"/>
  <c r="E97" i="2"/>
  <c r="AB97" i="2"/>
  <c r="X97" i="2"/>
  <c r="T97" i="2"/>
  <c r="P97" i="2"/>
  <c r="L97" i="2"/>
  <c r="H97" i="2"/>
  <c r="D97" i="2"/>
  <c r="S97" i="2"/>
  <c r="K101" i="2"/>
  <c r="Z105" i="2"/>
  <c r="V105" i="2"/>
  <c r="R105" i="2"/>
  <c r="N105" i="2"/>
  <c r="J105" i="2"/>
  <c r="F105" i="2"/>
  <c r="Y105" i="2"/>
  <c r="U105" i="2"/>
  <c r="Q105" i="2"/>
  <c r="M105" i="2"/>
  <c r="I105" i="2"/>
  <c r="E105" i="2"/>
  <c r="AB105" i="2"/>
  <c r="X105" i="2"/>
  <c r="T105" i="2"/>
  <c r="P105" i="2"/>
  <c r="L105" i="2"/>
  <c r="H105" i="2"/>
  <c r="D105" i="2"/>
  <c r="S105" i="2"/>
  <c r="K109" i="2"/>
  <c r="Z113" i="2"/>
  <c r="V113" i="2"/>
  <c r="R113" i="2"/>
  <c r="N113" i="2"/>
  <c r="J113" i="2"/>
  <c r="F113" i="2"/>
  <c r="Y113" i="2"/>
  <c r="U113" i="2"/>
  <c r="Q113" i="2"/>
  <c r="M113" i="2"/>
  <c r="I113" i="2"/>
  <c r="E113" i="2"/>
  <c r="AB113" i="2"/>
  <c r="X113" i="2"/>
  <c r="T113" i="2"/>
  <c r="P113" i="2"/>
  <c r="L113" i="2"/>
  <c r="H113" i="2"/>
  <c r="D113" i="2"/>
  <c r="S113" i="2"/>
  <c r="K117" i="2"/>
  <c r="AA117" i="2"/>
  <c r="Z121" i="2"/>
  <c r="V121" i="2"/>
  <c r="R121" i="2"/>
  <c r="N121" i="2"/>
  <c r="J121" i="2"/>
  <c r="F121" i="2"/>
  <c r="Y121" i="2"/>
  <c r="U121" i="2"/>
  <c r="Q121" i="2"/>
  <c r="M121" i="2"/>
  <c r="I121" i="2"/>
  <c r="E121" i="2"/>
  <c r="AB121" i="2"/>
  <c r="X121" i="2"/>
  <c r="T121" i="2"/>
  <c r="P121" i="2"/>
  <c r="L121" i="2"/>
  <c r="H121" i="2"/>
  <c r="D121" i="2"/>
  <c r="S121" i="2"/>
  <c r="J171" i="2"/>
  <c r="K173" i="2"/>
  <c r="AA173" i="2"/>
  <c r="K231" i="2"/>
  <c r="AA231" i="2"/>
  <c r="Z245" i="2"/>
  <c r="V245" i="2"/>
  <c r="R245" i="2"/>
  <c r="N245" i="2"/>
  <c r="J245" i="2"/>
  <c r="F245" i="2"/>
  <c r="Y245" i="2"/>
  <c r="U245" i="2"/>
  <c r="Q245" i="2"/>
  <c r="M245" i="2"/>
  <c r="I245" i="2"/>
  <c r="E245" i="2"/>
  <c r="AB245" i="2"/>
  <c r="X245" i="2"/>
  <c r="T245" i="2"/>
  <c r="P245" i="2"/>
  <c r="L245" i="2"/>
  <c r="H245" i="2"/>
  <c r="D245" i="2"/>
  <c r="S245" i="2"/>
  <c r="Z255" i="2"/>
  <c r="V255" i="2"/>
  <c r="R255" i="2"/>
  <c r="N255" i="2"/>
  <c r="J255" i="2"/>
  <c r="F255" i="2"/>
  <c r="Y255" i="2"/>
  <c r="U255" i="2"/>
  <c r="Q255" i="2"/>
  <c r="M255" i="2"/>
  <c r="I255" i="2"/>
  <c r="E255" i="2"/>
  <c r="AB255" i="2"/>
  <c r="X255" i="2"/>
  <c r="T255" i="2"/>
  <c r="P255" i="2"/>
  <c r="L255" i="2"/>
  <c r="H255" i="2"/>
  <c r="D255" i="2"/>
  <c r="S255" i="2"/>
  <c r="K263" i="2"/>
  <c r="AA263" i="2"/>
  <c r="Z273" i="2"/>
  <c r="V273" i="2"/>
  <c r="R273" i="2"/>
  <c r="N273" i="2"/>
  <c r="J273" i="2"/>
  <c r="F273" i="2"/>
  <c r="Y273" i="2"/>
  <c r="U273" i="2"/>
  <c r="Q273" i="2"/>
  <c r="M273" i="2"/>
  <c r="I273" i="2"/>
  <c r="E273" i="2"/>
  <c r="AB273" i="2"/>
  <c r="X273" i="2"/>
  <c r="T273" i="2"/>
  <c r="P273" i="2"/>
  <c r="L273" i="2"/>
  <c r="H273" i="2"/>
  <c r="D273" i="2"/>
  <c r="S273" i="2"/>
  <c r="J285" i="2"/>
  <c r="K287" i="2"/>
  <c r="J297" i="2"/>
  <c r="K299" i="2"/>
  <c r="AA299" i="2"/>
  <c r="Z313" i="2"/>
  <c r="V313" i="2"/>
  <c r="R313" i="2"/>
  <c r="N313" i="2"/>
  <c r="J313" i="2"/>
  <c r="F313" i="2"/>
  <c r="Y313" i="2"/>
  <c r="U313" i="2"/>
  <c r="Q313" i="2"/>
  <c r="M313" i="2"/>
  <c r="I313" i="2"/>
  <c r="E313" i="2"/>
  <c r="AB313" i="2"/>
  <c r="X313" i="2"/>
  <c r="T313" i="2"/>
  <c r="P313" i="2"/>
  <c r="L313" i="2"/>
  <c r="H313" i="2"/>
  <c r="D313" i="2"/>
  <c r="S313" i="2"/>
  <c r="J325" i="2"/>
  <c r="Z325" i="2"/>
  <c r="K327" i="2"/>
  <c r="AA341" i="2"/>
  <c r="W341" i="2"/>
  <c r="Y341" i="2"/>
  <c r="V341" i="2"/>
  <c r="R341" i="2"/>
  <c r="N341" i="2"/>
  <c r="J341" i="2"/>
  <c r="F341" i="2"/>
  <c r="AB341" i="2"/>
  <c r="U341" i="2"/>
  <c r="Q341" i="2"/>
  <c r="M341" i="2"/>
  <c r="I341" i="2"/>
  <c r="E341" i="2"/>
  <c r="Z341" i="2"/>
  <c r="T341" i="2"/>
  <c r="P341" i="2"/>
  <c r="L341" i="2"/>
  <c r="H341" i="2"/>
  <c r="D341" i="2"/>
  <c r="S341" i="2"/>
  <c r="R375" i="2"/>
  <c r="Z449" i="2"/>
  <c r="V449" i="2"/>
  <c r="R449" i="2"/>
  <c r="N449" i="2"/>
  <c r="J449" i="2"/>
  <c r="F449" i="2"/>
  <c r="Y449" i="2"/>
  <c r="U449" i="2"/>
  <c r="Q449" i="2"/>
  <c r="M449" i="2"/>
  <c r="I449" i="2"/>
  <c r="E449" i="2"/>
  <c r="AB449" i="2"/>
  <c r="X449" i="2"/>
  <c r="T449" i="2"/>
  <c r="P449" i="2"/>
  <c r="L449" i="2"/>
  <c r="H449" i="2"/>
  <c r="D449" i="2"/>
  <c r="O449" i="2"/>
  <c r="AA449" i="2"/>
  <c r="K449" i="2"/>
  <c r="W449" i="2"/>
  <c r="G449" i="2"/>
  <c r="AA515" i="2"/>
  <c r="W515" i="2"/>
  <c r="S515" i="2"/>
  <c r="O515" i="2"/>
  <c r="K515" i="2"/>
  <c r="G515" i="2"/>
  <c r="Z515" i="2"/>
  <c r="V515" i="2"/>
  <c r="R515" i="2"/>
  <c r="N515" i="2"/>
  <c r="J515" i="2"/>
  <c r="F515" i="2"/>
  <c r="Y515" i="2"/>
  <c r="U515" i="2"/>
  <c r="Q515" i="2"/>
  <c r="M515" i="2"/>
  <c r="I515" i="2"/>
  <c r="E515" i="2"/>
  <c r="AB515" i="2"/>
  <c r="L515" i="2"/>
  <c r="X515" i="2"/>
  <c r="H515" i="2"/>
  <c r="T515" i="2"/>
  <c r="D515" i="2"/>
  <c r="O9" i="2"/>
  <c r="AA9" i="2"/>
  <c r="G33" i="2"/>
  <c r="O33" i="2"/>
  <c r="AA33" i="2"/>
  <c r="S39" i="2"/>
  <c r="S53" i="2"/>
  <c r="AA61" i="2"/>
  <c r="W61" i="2"/>
  <c r="S61" i="2"/>
  <c r="O61" i="2"/>
  <c r="K61" i="2"/>
  <c r="G61" i="2"/>
  <c r="Y61" i="2"/>
  <c r="U61" i="2"/>
  <c r="Q61" i="2"/>
  <c r="M61" i="2"/>
  <c r="I61" i="2"/>
  <c r="E61" i="2"/>
  <c r="Y65" i="2"/>
  <c r="U65" i="2"/>
  <c r="Q65" i="2"/>
  <c r="M65" i="2"/>
  <c r="I65" i="2"/>
  <c r="E65" i="2"/>
  <c r="AA65" i="2"/>
  <c r="W65" i="2"/>
  <c r="S65" i="2"/>
  <c r="O65" i="2"/>
  <c r="K65" i="2"/>
  <c r="G65" i="2"/>
  <c r="R65" i="2"/>
  <c r="J85" i="2"/>
  <c r="Z85" i="2"/>
  <c r="Z101" i="2"/>
  <c r="V101" i="2"/>
  <c r="R101" i="2"/>
  <c r="N101" i="2"/>
  <c r="J101" i="2"/>
  <c r="F101" i="2"/>
  <c r="Y101" i="2"/>
  <c r="U101" i="2"/>
  <c r="Q101" i="2"/>
  <c r="M101" i="2"/>
  <c r="I101" i="2"/>
  <c r="E101" i="2"/>
  <c r="AB101" i="2"/>
  <c r="X101" i="2"/>
  <c r="T101" i="2"/>
  <c r="P101" i="2"/>
  <c r="L101" i="2"/>
  <c r="H101" i="2"/>
  <c r="D101" i="2"/>
  <c r="Z109" i="2"/>
  <c r="V109" i="2"/>
  <c r="R109" i="2"/>
  <c r="N109" i="2"/>
  <c r="J109" i="2"/>
  <c r="F109" i="2"/>
  <c r="Y109" i="2"/>
  <c r="U109" i="2"/>
  <c r="Q109" i="2"/>
  <c r="M109" i="2"/>
  <c r="I109" i="2"/>
  <c r="E109" i="2"/>
  <c r="AB109" i="2"/>
  <c r="X109" i="2"/>
  <c r="T109" i="2"/>
  <c r="P109" i="2"/>
  <c r="L109" i="2"/>
  <c r="H109" i="2"/>
  <c r="D109" i="2"/>
  <c r="Y171" i="2"/>
  <c r="U171" i="2"/>
  <c r="Q171" i="2"/>
  <c r="M171" i="2"/>
  <c r="I171" i="2"/>
  <c r="E171" i="2"/>
  <c r="AB171" i="2"/>
  <c r="X171" i="2"/>
  <c r="T171" i="2"/>
  <c r="P171" i="2"/>
  <c r="L171" i="2"/>
  <c r="H171" i="2"/>
  <c r="D171" i="2"/>
  <c r="AA171" i="2"/>
  <c r="W171" i="2"/>
  <c r="S171" i="2"/>
  <c r="O171" i="2"/>
  <c r="K171" i="2"/>
  <c r="G171" i="2"/>
  <c r="S173" i="2"/>
  <c r="S263" i="2"/>
  <c r="Y285" i="2"/>
  <c r="U285" i="2"/>
  <c r="Q285" i="2"/>
  <c r="M285" i="2"/>
  <c r="I285" i="2"/>
  <c r="E285" i="2"/>
  <c r="AB285" i="2"/>
  <c r="X285" i="2"/>
  <c r="T285" i="2"/>
  <c r="P285" i="2"/>
  <c r="L285" i="2"/>
  <c r="H285" i="2"/>
  <c r="D285" i="2"/>
  <c r="AA285" i="2"/>
  <c r="W285" i="2"/>
  <c r="S285" i="2"/>
  <c r="O285" i="2"/>
  <c r="K285" i="2"/>
  <c r="G285" i="2"/>
  <c r="Z287" i="2"/>
  <c r="V287" i="2"/>
  <c r="R287" i="2"/>
  <c r="N287" i="2"/>
  <c r="J287" i="2"/>
  <c r="F287" i="2"/>
  <c r="Y287" i="2"/>
  <c r="U287" i="2"/>
  <c r="Q287" i="2"/>
  <c r="M287" i="2"/>
  <c r="I287" i="2"/>
  <c r="E287" i="2"/>
  <c r="AB287" i="2"/>
  <c r="X287" i="2"/>
  <c r="T287" i="2"/>
  <c r="P287" i="2"/>
  <c r="L287" i="2"/>
  <c r="H287" i="2"/>
  <c r="D287" i="2"/>
  <c r="Y297" i="2"/>
  <c r="U297" i="2"/>
  <c r="Q297" i="2"/>
  <c r="M297" i="2"/>
  <c r="I297" i="2"/>
  <c r="E297" i="2"/>
  <c r="AB297" i="2"/>
  <c r="X297" i="2"/>
  <c r="T297" i="2"/>
  <c r="P297" i="2"/>
  <c r="L297" i="2"/>
  <c r="H297" i="2"/>
  <c r="D297" i="2"/>
  <c r="AA297" i="2"/>
  <c r="W297" i="2"/>
  <c r="S297" i="2"/>
  <c r="O297" i="2"/>
  <c r="K297" i="2"/>
  <c r="G297" i="2"/>
  <c r="R297" i="2"/>
  <c r="Z327" i="2"/>
  <c r="V327" i="2"/>
  <c r="R327" i="2"/>
  <c r="N327" i="2"/>
  <c r="J327" i="2"/>
  <c r="F327" i="2"/>
  <c r="Y327" i="2"/>
  <c r="U327" i="2"/>
  <c r="Q327" i="2"/>
  <c r="M327" i="2"/>
  <c r="I327" i="2"/>
  <c r="E327" i="2"/>
  <c r="AB327" i="2"/>
  <c r="X327" i="2"/>
  <c r="T327" i="2"/>
  <c r="P327" i="2"/>
  <c r="L327" i="2"/>
  <c r="H327" i="2"/>
  <c r="D327" i="2"/>
  <c r="S327" i="2"/>
  <c r="I9" i="2"/>
  <c r="M9" i="2"/>
  <c r="U9" i="2"/>
  <c r="Y9" i="2"/>
  <c r="E15" i="2"/>
  <c r="I15" i="2"/>
  <c r="Q15" i="2"/>
  <c r="E33" i="2"/>
  <c r="I33" i="2"/>
  <c r="U33" i="2"/>
  <c r="G35" i="2"/>
  <c r="O35" i="2"/>
  <c r="W35" i="2"/>
  <c r="I39" i="2"/>
  <c r="M39" i="2"/>
  <c r="U39" i="2"/>
  <c r="Y39" i="2"/>
  <c r="I41" i="2"/>
  <c r="M41" i="2"/>
  <c r="U41" i="2"/>
  <c r="Y41" i="2"/>
  <c r="Z45" i="2"/>
  <c r="V45" i="2"/>
  <c r="R45" i="2"/>
  <c r="N45" i="2"/>
  <c r="J45" i="2"/>
  <c r="F45" i="2"/>
  <c r="M45" i="2"/>
  <c r="S45" i="2"/>
  <c r="AB47" i="2"/>
  <c r="X47" i="2"/>
  <c r="T47" i="2"/>
  <c r="P47" i="2"/>
  <c r="L47" i="2"/>
  <c r="H47" i="2"/>
  <c r="D47" i="2"/>
  <c r="I47" i="2"/>
  <c r="S47" i="2"/>
  <c r="Y47" i="2"/>
  <c r="O53" i="2"/>
  <c r="AB57" i="2"/>
  <c r="X57" i="2"/>
  <c r="T57" i="2"/>
  <c r="P57" i="2"/>
  <c r="L57" i="2"/>
  <c r="H57" i="2"/>
  <c r="D57" i="2"/>
  <c r="Z57" i="2"/>
  <c r="V57" i="2"/>
  <c r="R57" i="2"/>
  <c r="N57" i="2"/>
  <c r="J57" i="2"/>
  <c r="F57" i="2"/>
  <c r="S57" i="2"/>
  <c r="AA57" i="2"/>
  <c r="N61" i="2"/>
  <c r="V65" i="2"/>
  <c r="F9" i="2"/>
  <c r="J9" i="2"/>
  <c r="N9" i="2"/>
  <c r="R9" i="2"/>
  <c r="V9" i="2"/>
  <c r="Z9" i="2"/>
  <c r="I13" i="2"/>
  <c r="M13" i="2"/>
  <c r="Q13" i="2"/>
  <c r="U13" i="2"/>
  <c r="F15" i="2"/>
  <c r="J15" i="2"/>
  <c r="N15" i="2"/>
  <c r="R15" i="2"/>
  <c r="V15" i="2"/>
  <c r="F33" i="2"/>
  <c r="J33" i="2"/>
  <c r="N33" i="2"/>
  <c r="R33" i="2"/>
  <c r="V33" i="2"/>
  <c r="D35" i="2"/>
  <c r="H35" i="2"/>
  <c r="L35" i="2"/>
  <c r="P35" i="2"/>
  <c r="T35" i="2"/>
  <c r="X35" i="2"/>
  <c r="F39" i="2"/>
  <c r="J39" i="2"/>
  <c r="N39" i="2"/>
  <c r="R39" i="2"/>
  <c r="V39" i="2"/>
  <c r="F41" i="2"/>
  <c r="J41" i="2"/>
  <c r="N41" i="2"/>
  <c r="R41" i="2"/>
  <c r="V41" i="2"/>
  <c r="D45" i="2"/>
  <c r="I45" i="2"/>
  <c r="O45" i="2"/>
  <c r="T45" i="2"/>
  <c r="Y45" i="2"/>
  <c r="E47" i="2"/>
  <c r="J47" i="2"/>
  <c r="O47" i="2"/>
  <c r="U47" i="2"/>
  <c r="Z47" i="2"/>
  <c r="E49" i="2"/>
  <c r="M49" i="2"/>
  <c r="U49" i="2"/>
  <c r="Z51" i="2"/>
  <c r="V51" i="2"/>
  <c r="R51" i="2"/>
  <c r="N51" i="2"/>
  <c r="J51" i="2"/>
  <c r="F51" i="2"/>
  <c r="AB51" i="2"/>
  <c r="X51" i="2"/>
  <c r="T51" i="2"/>
  <c r="P51" i="2"/>
  <c r="L51" i="2"/>
  <c r="H51" i="2"/>
  <c r="D51" i="2"/>
  <c r="K51" i="2"/>
  <c r="S51" i="2"/>
  <c r="AA51" i="2"/>
  <c r="I53" i="2"/>
  <c r="Q53" i="2"/>
  <c r="Y53" i="2"/>
  <c r="G55" i="2"/>
  <c r="O55" i="2"/>
  <c r="W55" i="2"/>
  <c r="E57" i="2"/>
  <c r="M57" i="2"/>
  <c r="U57" i="2"/>
  <c r="Z59" i="2"/>
  <c r="V59" i="2"/>
  <c r="R59" i="2"/>
  <c r="N59" i="2"/>
  <c r="J59" i="2"/>
  <c r="F59" i="2"/>
  <c r="AB59" i="2"/>
  <c r="X59" i="2"/>
  <c r="T59" i="2"/>
  <c r="P59" i="2"/>
  <c r="L59" i="2"/>
  <c r="H59" i="2"/>
  <c r="D59" i="2"/>
  <c r="K59" i="2"/>
  <c r="S59" i="2"/>
  <c r="AA59" i="2"/>
  <c r="H61" i="2"/>
  <c r="P61" i="2"/>
  <c r="X61" i="2"/>
  <c r="AB63" i="2"/>
  <c r="X63" i="2"/>
  <c r="T63" i="2"/>
  <c r="P63" i="2"/>
  <c r="L63" i="2"/>
  <c r="H63" i="2"/>
  <c r="D63" i="2"/>
  <c r="Z63" i="2"/>
  <c r="V63" i="2"/>
  <c r="R63" i="2"/>
  <c r="N63" i="2"/>
  <c r="J63" i="2"/>
  <c r="F63" i="2"/>
  <c r="K63" i="2"/>
  <c r="S63" i="2"/>
  <c r="AA63" i="2"/>
  <c r="H65" i="2"/>
  <c r="P65" i="2"/>
  <c r="X65" i="2"/>
  <c r="Z83" i="2"/>
  <c r="V83" i="2"/>
  <c r="R83" i="2"/>
  <c r="N83" i="2"/>
  <c r="J83" i="2"/>
  <c r="F83" i="2"/>
  <c r="AB83" i="2"/>
  <c r="X83" i="2"/>
  <c r="T83" i="2"/>
  <c r="P83" i="2"/>
  <c r="L83" i="2"/>
  <c r="H83" i="2"/>
  <c r="D83" i="2"/>
  <c r="K83" i="2"/>
  <c r="S83" i="2"/>
  <c r="AA83" i="2"/>
  <c r="H85" i="2"/>
  <c r="P85" i="2"/>
  <c r="X85" i="2"/>
  <c r="AB87" i="2"/>
  <c r="X87" i="2"/>
  <c r="T87" i="2"/>
  <c r="P87" i="2"/>
  <c r="L87" i="2"/>
  <c r="H87" i="2"/>
  <c r="D87" i="2"/>
  <c r="AA87" i="2"/>
  <c r="Z87" i="2"/>
  <c r="V87" i="2"/>
  <c r="R87" i="2"/>
  <c r="N87" i="2"/>
  <c r="J87" i="2"/>
  <c r="F87" i="2"/>
  <c r="K87" i="2"/>
  <c r="S87" i="2"/>
  <c r="Y89" i="2"/>
  <c r="U89" i="2"/>
  <c r="Q89" i="2"/>
  <c r="M89" i="2"/>
  <c r="I89" i="2"/>
  <c r="E89" i="2"/>
  <c r="AB89" i="2"/>
  <c r="X89" i="2"/>
  <c r="T89" i="2"/>
  <c r="P89" i="2"/>
  <c r="L89" i="2"/>
  <c r="H89" i="2"/>
  <c r="D89" i="2"/>
  <c r="AA89" i="2"/>
  <c r="W89" i="2"/>
  <c r="S89" i="2"/>
  <c r="O89" i="2"/>
  <c r="K89" i="2"/>
  <c r="G89" i="2"/>
  <c r="R89" i="2"/>
  <c r="Z91" i="2"/>
  <c r="V91" i="2"/>
  <c r="R91" i="2"/>
  <c r="N91" i="2"/>
  <c r="J91" i="2"/>
  <c r="F91" i="2"/>
  <c r="Y91" i="2"/>
  <c r="U91" i="2"/>
  <c r="Q91" i="2"/>
  <c r="M91" i="2"/>
  <c r="I91" i="2"/>
  <c r="E91" i="2"/>
  <c r="AB91" i="2"/>
  <c r="X91" i="2"/>
  <c r="T91" i="2"/>
  <c r="P91" i="2"/>
  <c r="L91" i="2"/>
  <c r="H91" i="2"/>
  <c r="D91" i="2"/>
  <c r="S91" i="2"/>
  <c r="D93" i="2"/>
  <c r="T93" i="2"/>
  <c r="G97" i="2"/>
  <c r="W97" i="2"/>
  <c r="O101" i="2"/>
  <c r="G105" i="2"/>
  <c r="W105" i="2"/>
  <c r="O109" i="2"/>
  <c r="G113" i="2"/>
  <c r="W113" i="2"/>
  <c r="O117" i="2"/>
  <c r="G121" i="2"/>
  <c r="W121" i="2"/>
  <c r="J127" i="2"/>
  <c r="Z127" i="2"/>
  <c r="N171" i="2"/>
  <c r="O173" i="2"/>
  <c r="Y225" i="2"/>
  <c r="U225" i="2"/>
  <c r="Q225" i="2"/>
  <c r="M225" i="2"/>
  <c r="I225" i="2"/>
  <c r="E225" i="2"/>
  <c r="AB225" i="2"/>
  <c r="X225" i="2"/>
  <c r="T225" i="2"/>
  <c r="P225" i="2"/>
  <c r="L225" i="2"/>
  <c r="H225" i="2"/>
  <c r="D225" i="2"/>
  <c r="AA225" i="2"/>
  <c r="W225" i="2"/>
  <c r="S225" i="2"/>
  <c r="O225" i="2"/>
  <c r="K225" i="2"/>
  <c r="G225" i="2"/>
  <c r="R225" i="2"/>
  <c r="Z227" i="2"/>
  <c r="V227" i="2"/>
  <c r="R227" i="2"/>
  <c r="N227" i="2"/>
  <c r="J227" i="2"/>
  <c r="F227" i="2"/>
  <c r="Y227" i="2"/>
  <c r="U227" i="2"/>
  <c r="Q227" i="2"/>
  <c r="M227" i="2"/>
  <c r="I227" i="2"/>
  <c r="E227" i="2"/>
  <c r="AB227" i="2"/>
  <c r="X227" i="2"/>
  <c r="T227" i="2"/>
  <c r="P227" i="2"/>
  <c r="L227" i="2"/>
  <c r="H227" i="2"/>
  <c r="D227" i="2"/>
  <c r="S227" i="2"/>
  <c r="O231" i="2"/>
  <c r="Y237" i="2"/>
  <c r="U237" i="2"/>
  <c r="Q237" i="2"/>
  <c r="M237" i="2"/>
  <c r="I237" i="2"/>
  <c r="E237" i="2"/>
  <c r="AB237" i="2"/>
  <c r="X237" i="2"/>
  <c r="T237" i="2"/>
  <c r="P237" i="2"/>
  <c r="L237" i="2"/>
  <c r="H237" i="2"/>
  <c r="D237" i="2"/>
  <c r="AA237" i="2"/>
  <c r="W237" i="2"/>
  <c r="S237" i="2"/>
  <c r="O237" i="2"/>
  <c r="K237" i="2"/>
  <c r="G237" i="2"/>
  <c r="R237" i="2"/>
  <c r="Z239" i="2"/>
  <c r="V239" i="2"/>
  <c r="R239" i="2"/>
  <c r="N239" i="2"/>
  <c r="J239" i="2"/>
  <c r="F239" i="2"/>
  <c r="Y239" i="2"/>
  <c r="U239" i="2"/>
  <c r="Q239" i="2"/>
  <c r="M239" i="2"/>
  <c r="I239" i="2"/>
  <c r="E239" i="2"/>
  <c r="AB239" i="2"/>
  <c r="X239" i="2"/>
  <c r="T239" i="2"/>
  <c r="P239" i="2"/>
  <c r="L239" i="2"/>
  <c r="H239" i="2"/>
  <c r="D239" i="2"/>
  <c r="S239" i="2"/>
  <c r="G245" i="2"/>
  <c r="W245" i="2"/>
  <c r="Z249" i="2"/>
  <c r="V249" i="2"/>
  <c r="R249" i="2"/>
  <c r="N249" i="2"/>
  <c r="J249" i="2"/>
  <c r="F249" i="2"/>
  <c r="Y249" i="2"/>
  <c r="U249" i="2"/>
  <c r="Q249" i="2"/>
  <c r="M249" i="2"/>
  <c r="I249" i="2"/>
  <c r="E249" i="2"/>
  <c r="AB249" i="2"/>
  <c r="X249" i="2"/>
  <c r="T249" i="2"/>
  <c r="P249" i="2"/>
  <c r="L249" i="2"/>
  <c r="H249" i="2"/>
  <c r="D249" i="2"/>
  <c r="S249" i="2"/>
  <c r="G255" i="2"/>
  <c r="W255" i="2"/>
  <c r="Z259" i="2"/>
  <c r="V259" i="2"/>
  <c r="R259" i="2"/>
  <c r="N259" i="2"/>
  <c r="J259" i="2"/>
  <c r="F259" i="2"/>
  <c r="Y259" i="2"/>
  <c r="U259" i="2"/>
  <c r="Q259" i="2"/>
  <c r="M259" i="2"/>
  <c r="I259" i="2"/>
  <c r="E259" i="2"/>
  <c r="AB259" i="2"/>
  <c r="X259" i="2"/>
  <c r="T259" i="2"/>
  <c r="P259" i="2"/>
  <c r="L259" i="2"/>
  <c r="H259" i="2"/>
  <c r="D259" i="2"/>
  <c r="S259" i="2"/>
  <c r="O263" i="2"/>
  <c r="J267" i="2"/>
  <c r="Z267" i="2"/>
  <c r="K269" i="2"/>
  <c r="AA269" i="2"/>
  <c r="G273" i="2"/>
  <c r="W273" i="2"/>
  <c r="K279" i="2"/>
  <c r="AA279" i="2"/>
  <c r="N285" i="2"/>
  <c r="O287" i="2"/>
  <c r="Z293" i="2"/>
  <c r="V293" i="2"/>
  <c r="R293" i="2"/>
  <c r="N293" i="2"/>
  <c r="J293" i="2"/>
  <c r="F293" i="2"/>
  <c r="Y293" i="2"/>
  <c r="U293" i="2"/>
  <c r="Q293" i="2"/>
  <c r="M293" i="2"/>
  <c r="I293" i="2"/>
  <c r="E293" i="2"/>
  <c r="AB293" i="2"/>
  <c r="X293" i="2"/>
  <c r="T293" i="2"/>
  <c r="P293" i="2"/>
  <c r="L293" i="2"/>
  <c r="H293" i="2"/>
  <c r="D293" i="2"/>
  <c r="S293" i="2"/>
  <c r="N297" i="2"/>
  <c r="O299" i="2"/>
  <c r="Y305" i="2"/>
  <c r="U305" i="2"/>
  <c r="Q305" i="2"/>
  <c r="M305" i="2"/>
  <c r="I305" i="2"/>
  <c r="E305" i="2"/>
  <c r="AB305" i="2"/>
  <c r="X305" i="2"/>
  <c r="T305" i="2"/>
  <c r="P305" i="2"/>
  <c r="L305" i="2"/>
  <c r="H305" i="2"/>
  <c r="D305" i="2"/>
  <c r="AA305" i="2"/>
  <c r="W305" i="2"/>
  <c r="S305" i="2"/>
  <c r="O305" i="2"/>
  <c r="K305" i="2"/>
  <c r="G305" i="2"/>
  <c r="R305" i="2"/>
  <c r="Z307" i="2"/>
  <c r="V307" i="2"/>
  <c r="R307" i="2"/>
  <c r="N307" i="2"/>
  <c r="J307" i="2"/>
  <c r="F307" i="2"/>
  <c r="Y307" i="2"/>
  <c r="U307" i="2"/>
  <c r="Q307" i="2"/>
  <c r="M307" i="2"/>
  <c r="I307" i="2"/>
  <c r="E307" i="2"/>
  <c r="AB307" i="2"/>
  <c r="X307" i="2"/>
  <c r="T307" i="2"/>
  <c r="P307" i="2"/>
  <c r="L307" i="2"/>
  <c r="H307" i="2"/>
  <c r="D307" i="2"/>
  <c r="S307" i="2"/>
  <c r="G313" i="2"/>
  <c r="W313" i="2"/>
  <c r="K319" i="2"/>
  <c r="AA319" i="2"/>
  <c r="N325" i="2"/>
  <c r="O327" i="2"/>
  <c r="Y333" i="2"/>
  <c r="U333" i="2"/>
  <c r="Q333" i="2"/>
  <c r="M333" i="2"/>
  <c r="I333" i="2"/>
  <c r="E333" i="2"/>
  <c r="AB333" i="2"/>
  <c r="X333" i="2"/>
  <c r="T333" i="2"/>
  <c r="P333" i="2"/>
  <c r="L333" i="2"/>
  <c r="H333" i="2"/>
  <c r="D333" i="2"/>
  <c r="AA333" i="2"/>
  <c r="W333" i="2"/>
  <c r="S333" i="2"/>
  <c r="O333" i="2"/>
  <c r="K333" i="2"/>
  <c r="G333" i="2"/>
  <c r="R333" i="2"/>
  <c r="Z335" i="2"/>
  <c r="V335" i="2"/>
  <c r="R335" i="2"/>
  <c r="N335" i="2"/>
  <c r="J335" i="2"/>
  <c r="F335" i="2"/>
  <c r="Y335" i="2"/>
  <c r="U335" i="2"/>
  <c r="Q335" i="2"/>
  <c r="M335" i="2"/>
  <c r="I335" i="2"/>
  <c r="E335" i="2"/>
  <c r="AB335" i="2"/>
  <c r="X335" i="2"/>
  <c r="T335" i="2"/>
  <c r="P335" i="2"/>
  <c r="L335" i="2"/>
  <c r="H335" i="2"/>
  <c r="D335" i="2"/>
  <c r="S335" i="2"/>
  <c r="G341" i="2"/>
  <c r="X341" i="2"/>
  <c r="S347" i="2"/>
  <c r="S351" i="2"/>
  <c r="S355" i="2"/>
  <c r="Z375" i="2"/>
  <c r="R433" i="2"/>
  <c r="R437" i="2"/>
  <c r="Y447" i="2"/>
  <c r="U447" i="2"/>
  <c r="Q447" i="2"/>
  <c r="M447" i="2"/>
  <c r="I447" i="2"/>
  <c r="E447" i="2"/>
  <c r="AB447" i="2"/>
  <c r="X447" i="2"/>
  <c r="T447" i="2"/>
  <c r="P447" i="2"/>
  <c r="L447" i="2"/>
  <c r="H447" i="2"/>
  <c r="D447" i="2"/>
  <c r="AA447" i="2"/>
  <c r="W447" i="2"/>
  <c r="S447" i="2"/>
  <c r="O447" i="2"/>
  <c r="K447" i="2"/>
  <c r="G447" i="2"/>
  <c r="N447" i="2"/>
  <c r="Z447" i="2"/>
  <c r="J447" i="2"/>
  <c r="V447" i="2"/>
  <c r="F447" i="2"/>
  <c r="S449" i="2"/>
  <c r="AA491" i="2"/>
  <c r="W491" i="2"/>
  <c r="S491" i="2"/>
  <c r="O491" i="2"/>
  <c r="K491" i="2"/>
  <c r="G491" i="2"/>
  <c r="Z491" i="2"/>
  <c r="V491" i="2"/>
  <c r="R491" i="2"/>
  <c r="N491" i="2"/>
  <c r="J491" i="2"/>
  <c r="F491" i="2"/>
  <c r="Y491" i="2"/>
  <c r="U491" i="2"/>
  <c r="Q491" i="2"/>
  <c r="M491" i="2"/>
  <c r="I491" i="2"/>
  <c r="E491" i="2"/>
  <c r="AB491" i="2"/>
  <c r="L491" i="2"/>
  <c r="X491" i="2"/>
  <c r="H491" i="2"/>
  <c r="T491" i="2"/>
  <c r="D491" i="2"/>
  <c r="P515" i="2"/>
  <c r="Z621" i="2"/>
  <c r="V621" i="2"/>
  <c r="R621" i="2"/>
  <c r="N621" i="2"/>
  <c r="J621" i="2"/>
  <c r="F621" i="2"/>
  <c r="Y621" i="2"/>
  <c r="U621" i="2"/>
  <c r="Q621" i="2"/>
  <c r="M621" i="2"/>
  <c r="I621" i="2"/>
  <c r="E621" i="2"/>
  <c r="AB621" i="2"/>
  <c r="X621" i="2"/>
  <c r="T621" i="2"/>
  <c r="P621" i="2"/>
  <c r="L621" i="2"/>
  <c r="H621" i="2"/>
  <c r="D621" i="2"/>
  <c r="O621" i="2"/>
  <c r="AA621" i="2"/>
  <c r="K621" i="2"/>
  <c r="W621" i="2"/>
  <c r="G621" i="2"/>
  <c r="S621" i="2"/>
  <c r="E67" i="2"/>
  <c r="I67" i="2"/>
  <c r="M67" i="2"/>
  <c r="Q67" i="2"/>
  <c r="U67" i="2"/>
  <c r="Y67" i="2"/>
  <c r="G69" i="2"/>
  <c r="K69" i="2"/>
  <c r="O69" i="2"/>
  <c r="S69" i="2"/>
  <c r="W69" i="2"/>
  <c r="E71" i="2"/>
  <c r="I71" i="2"/>
  <c r="M71" i="2"/>
  <c r="Q71" i="2"/>
  <c r="U71" i="2"/>
  <c r="Y71" i="2"/>
  <c r="G73" i="2"/>
  <c r="K73" i="2"/>
  <c r="O73" i="2"/>
  <c r="S73" i="2"/>
  <c r="W73" i="2"/>
  <c r="E75" i="2"/>
  <c r="I75" i="2"/>
  <c r="M75" i="2"/>
  <c r="Q75" i="2"/>
  <c r="U75" i="2"/>
  <c r="Y75" i="2"/>
  <c r="G77" i="2"/>
  <c r="K77" i="2"/>
  <c r="O77" i="2"/>
  <c r="S77" i="2"/>
  <c r="W77" i="2"/>
  <c r="E79" i="2"/>
  <c r="I79" i="2"/>
  <c r="M79" i="2"/>
  <c r="Q79" i="2"/>
  <c r="U79" i="2"/>
  <c r="Y79" i="2"/>
  <c r="G81" i="2"/>
  <c r="K81" i="2"/>
  <c r="O81" i="2"/>
  <c r="S81" i="2"/>
  <c r="W81" i="2"/>
  <c r="F95" i="2"/>
  <c r="J95" i="2"/>
  <c r="N95" i="2"/>
  <c r="R95" i="2"/>
  <c r="V95" i="2"/>
  <c r="Z95" i="2"/>
  <c r="F99" i="2"/>
  <c r="J99" i="2"/>
  <c r="N99" i="2"/>
  <c r="R99" i="2"/>
  <c r="V99" i="2"/>
  <c r="Z99" i="2"/>
  <c r="F103" i="2"/>
  <c r="J103" i="2"/>
  <c r="N103" i="2"/>
  <c r="R103" i="2"/>
  <c r="V103" i="2"/>
  <c r="Z103" i="2"/>
  <c r="F107" i="2"/>
  <c r="J107" i="2"/>
  <c r="N107" i="2"/>
  <c r="R107" i="2"/>
  <c r="V107" i="2"/>
  <c r="Z107" i="2"/>
  <c r="F111" i="2"/>
  <c r="J111" i="2"/>
  <c r="N111" i="2"/>
  <c r="R111" i="2"/>
  <c r="V111" i="2"/>
  <c r="Z111" i="2"/>
  <c r="F115" i="2"/>
  <c r="J115" i="2"/>
  <c r="N115" i="2"/>
  <c r="R115" i="2"/>
  <c r="V115" i="2"/>
  <c r="Z115" i="2"/>
  <c r="F119" i="2"/>
  <c r="J119" i="2"/>
  <c r="N119" i="2"/>
  <c r="R119" i="2"/>
  <c r="V119" i="2"/>
  <c r="Z119" i="2"/>
  <c r="F125" i="2"/>
  <c r="J125" i="2"/>
  <c r="N125" i="2"/>
  <c r="R125" i="2"/>
  <c r="V125" i="2"/>
  <c r="Z125" i="2"/>
  <c r="E129" i="2"/>
  <c r="I129" i="2"/>
  <c r="M129" i="2"/>
  <c r="Q129" i="2"/>
  <c r="U129" i="2"/>
  <c r="Y129" i="2"/>
  <c r="G131" i="2"/>
  <c r="K131" i="2"/>
  <c r="O131" i="2"/>
  <c r="S131" i="2"/>
  <c r="W131" i="2"/>
  <c r="E133" i="2"/>
  <c r="I133" i="2"/>
  <c r="M133" i="2"/>
  <c r="Q133" i="2"/>
  <c r="U133" i="2"/>
  <c r="Y133" i="2"/>
  <c r="G135" i="2"/>
  <c r="K135" i="2"/>
  <c r="O135" i="2"/>
  <c r="S135" i="2"/>
  <c r="W135" i="2"/>
  <c r="E137" i="2"/>
  <c r="I137" i="2"/>
  <c r="M137" i="2"/>
  <c r="Q137" i="2"/>
  <c r="U137" i="2"/>
  <c r="Y137" i="2"/>
  <c r="G139" i="2"/>
  <c r="K139" i="2"/>
  <c r="O139" i="2"/>
  <c r="S139" i="2"/>
  <c r="W139" i="2"/>
  <c r="E141" i="2"/>
  <c r="I141" i="2"/>
  <c r="M141" i="2"/>
  <c r="Q141" i="2"/>
  <c r="U141" i="2"/>
  <c r="Y141" i="2"/>
  <c r="G143" i="2"/>
  <c r="K143" i="2"/>
  <c r="O143" i="2"/>
  <c r="S143" i="2"/>
  <c r="W143" i="2"/>
  <c r="E145" i="2"/>
  <c r="I145" i="2"/>
  <c r="M145" i="2"/>
  <c r="Q145" i="2"/>
  <c r="U145" i="2"/>
  <c r="Y145" i="2"/>
  <c r="G147" i="2"/>
  <c r="K147" i="2"/>
  <c r="O147" i="2"/>
  <c r="S147" i="2"/>
  <c r="W147" i="2"/>
  <c r="E149" i="2"/>
  <c r="I149" i="2"/>
  <c r="M149" i="2"/>
  <c r="Q149" i="2"/>
  <c r="U149" i="2"/>
  <c r="Y149" i="2"/>
  <c r="G151" i="2"/>
  <c r="K151" i="2"/>
  <c r="O151" i="2"/>
  <c r="S151" i="2"/>
  <c r="W151" i="2"/>
  <c r="E153" i="2"/>
  <c r="I153" i="2"/>
  <c r="M153" i="2"/>
  <c r="Q153" i="2"/>
  <c r="U153" i="2"/>
  <c r="Y153" i="2"/>
  <c r="G155" i="2"/>
  <c r="K155" i="2"/>
  <c r="O155" i="2"/>
  <c r="S155" i="2"/>
  <c r="W155" i="2"/>
  <c r="E157" i="2"/>
  <c r="I157" i="2"/>
  <c r="M157" i="2"/>
  <c r="Q157" i="2"/>
  <c r="U157" i="2"/>
  <c r="Y157" i="2"/>
  <c r="G159" i="2"/>
  <c r="K159" i="2"/>
  <c r="O159" i="2"/>
  <c r="S159" i="2"/>
  <c r="W159" i="2"/>
  <c r="E161" i="2"/>
  <c r="I161" i="2"/>
  <c r="M161" i="2"/>
  <c r="Q161" i="2"/>
  <c r="U161" i="2"/>
  <c r="Y161" i="2"/>
  <c r="E175" i="2"/>
  <c r="I175" i="2"/>
  <c r="M175" i="2"/>
  <c r="Q175" i="2"/>
  <c r="U175" i="2"/>
  <c r="Y175" i="2"/>
  <c r="F177" i="2"/>
  <c r="J177" i="2"/>
  <c r="N177" i="2"/>
  <c r="R177" i="2"/>
  <c r="V177" i="2"/>
  <c r="Z177" i="2"/>
  <c r="E187" i="2"/>
  <c r="I187" i="2"/>
  <c r="M187" i="2"/>
  <c r="Q187" i="2"/>
  <c r="U187" i="2"/>
  <c r="Y187" i="2"/>
  <c r="G189" i="2"/>
  <c r="K189" i="2"/>
  <c r="O189" i="2"/>
  <c r="S189" i="2"/>
  <c r="W189" i="2"/>
  <c r="E191" i="2"/>
  <c r="I191" i="2"/>
  <c r="M191" i="2"/>
  <c r="Q191" i="2"/>
  <c r="U191" i="2"/>
  <c r="Y191" i="2"/>
  <c r="G193" i="2"/>
  <c r="K193" i="2"/>
  <c r="O193" i="2"/>
  <c r="S193" i="2"/>
  <c r="W193" i="2"/>
  <c r="E195" i="2"/>
  <c r="I195" i="2"/>
  <c r="M195" i="2"/>
  <c r="Q195" i="2"/>
  <c r="U195" i="2"/>
  <c r="Y195" i="2"/>
  <c r="G197" i="2"/>
  <c r="K197" i="2"/>
  <c r="O197" i="2"/>
  <c r="S197" i="2"/>
  <c r="W197" i="2"/>
  <c r="E199" i="2"/>
  <c r="I199" i="2"/>
  <c r="M199" i="2"/>
  <c r="Q199" i="2"/>
  <c r="U199" i="2"/>
  <c r="Y199" i="2"/>
  <c r="F201" i="2"/>
  <c r="J201" i="2"/>
  <c r="N201" i="2"/>
  <c r="R201" i="2"/>
  <c r="V201" i="2"/>
  <c r="Z201" i="2"/>
  <c r="E205" i="2"/>
  <c r="I205" i="2"/>
  <c r="M205" i="2"/>
  <c r="Q205" i="2"/>
  <c r="U205" i="2"/>
  <c r="Y205" i="2"/>
  <c r="G207" i="2"/>
  <c r="K207" i="2"/>
  <c r="O207" i="2"/>
  <c r="S207" i="2"/>
  <c r="W207" i="2"/>
  <c r="E221" i="2"/>
  <c r="I221" i="2"/>
  <c r="M221" i="2"/>
  <c r="Q221" i="2"/>
  <c r="U221" i="2"/>
  <c r="Y221" i="2"/>
  <c r="F223" i="2"/>
  <c r="J223" i="2"/>
  <c r="N223" i="2"/>
  <c r="R223" i="2"/>
  <c r="V223" i="2"/>
  <c r="Z223" i="2"/>
  <c r="F229" i="2"/>
  <c r="J229" i="2"/>
  <c r="N229" i="2"/>
  <c r="R229" i="2"/>
  <c r="V229" i="2"/>
  <c r="Z229" i="2"/>
  <c r="E233" i="2"/>
  <c r="I233" i="2"/>
  <c r="M233" i="2"/>
  <c r="Q233" i="2"/>
  <c r="U233" i="2"/>
  <c r="Y233" i="2"/>
  <c r="F235" i="2"/>
  <c r="J235" i="2"/>
  <c r="N235" i="2"/>
  <c r="R235" i="2"/>
  <c r="V235" i="2"/>
  <c r="Z235" i="2"/>
  <c r="E241" i="2"/>
  <c r="I241" i="2"/>
  <c r="M241" i="2"/>
  <c r="Q241" i="2"/>
  <c r="U241" i="2"/>
  <c r="Y241" i="2"/>
  <c r="F243" i="2"/>
  <c r="J243" i="2"/>
  <c r="N243" i="2"/>
  <c r="R243" i="2"/>
  <c r="V243" i="2"/>
  <c r="Z243" i="2"/>
  <c r="F247" i="2"/>
  <c r="J247" i="2"/>
  <c r="N247" i="2"/>
  <c r="R247" i="2"/>
  <c r="V247" i="2"/>
  <c r="Z247" i="2"/>
  <c r="E251" i="2"/>
  <c r="I251" i="2"/>
  <c r="M251" i="2"/>
  <c r="Q251" i="2"/>
  <c r="U251" i="2"/>
  <c r="Y251" i="2"/>
  <c r="F253" i="2"/>
  <c r="J253" i="2"/>
  <c r="N253" i="2"/>
  <c r="R253" i="2"/>
  <c r="V253" i="2"/>
  <c r="Z253" i="2"/>
  <c r="F257" i="2"/>
  <c r="J257" i="2"/>
  <c r="N257" i="2"/>
  <c r="R257" i="2"/>
  <c r="V257" i="2"/>
  <c r="Z257" i="2"/>
  <c r="F261" i="2"/>
  <c r="J261" i="2"/>
  <c r="N261" i="2"/>
  <c r="R261" i="2"/>
  <c r="V261" i="2"/>
  <c r="Z261" i="2"/>
  <c r="F265" i="2"/>
  <c r="J265" i="2"/>
  <c r="N265" i="2"/>
  <c r="R265" i="2"/>
  <c r="V265" i="2"/>
  <c r="Z265" i="2"/>
  <c r="F271" i="2"/>
  <c r="J271" i="2"/>
  <c r="N271" i="2"/>
  <c r="R271" i="2"/>
  <c r="V271" i="2"/>
  <c r="Z271" i="2"/>
  <c r="E275" i="2"/>
  <c r="I275" i="2"/>
  <c r="M275" i="2"/>
  <c r="Q275" i="2"/>
  <c r="U275" i="2"/>
  <c r="Y275" i="2"/>
  <c r="F277" i="2"/>
  <c r="J277" i="2"/>
  <c r="N277" i="2"/>
  <c r="R277" i="2"/>
  <c r="V277" i="2"/>
  <c r="Z277" i="2"/>
  <c r="E281" i="2"/>
  <c r="I281" i="2"/>
  <c r="M281" i="2"/>
  <c r="Q281" i="2"/>
  <c r="U281" i="2"/>
  <c r="Y281" i="2"/>
  <c r="F283" i="2"/>
  <c r="J283" i="2"/>
  <c r="N283" i="2"/>
  <c r="R283" i="2"/>
  <c r="V283" i="2"/>
  <c r="Z283" i="2"/>
  <c r="E289" i="2"/>
  <c r="I289" i="2"/>
  <c r="M289" i="2"/>
  <c r="Q289" i="2"/>
  <c r="U289" i="2"/>
  <c r="Y289" i="2"/>
  <c r="F291" i="2"/>
  <c r="J291" i="2"/>
  <c r="N291" i="2"/>
  <c r="R291" i="2"/>
  <c r="V291" i="2"/>
  <c r="Z291" i="2"/>
  <c r="F295" i="2"/>
  <c r="J295" i="2"/>
  <c r="N295" i="2"/>
  <c r="R295" i="2"/>
  <c r="V295" i="2"/>
  <c r="Z295" i="2"/>
  <c r="E301" i="2"/>
  <c r="I301" i="2"/>
  <c r="M301" i="2"/>
  <c r="Q301" i="2"/>
  <c r="U301" i="2"/>
  <c r="Y301" i="2"/>
  <c r="F303" i="2"/>
  <c r="J303" i="2"/>
  <c r="N303" i="2"/>
  <c r="R303" i="2"/>
  <c r="V303" i="2"/>
  <c r="Z303" i="2"/>
  <c r="E309" i="2"/>
  <c r="I309" i="2"/>
  <c r="M309" i="2"/>
  <c r="Q309" i="2"/>
  <c r="U309" i="2"/>
  <c r="Y309" i="2"/>
  <c r="F311" i="2"/>
  <c r="J311" i="2"/>
  <c r="N311" i="2"/>
  <c r="R311" i="2"/>
  <c r="V311" i="2"/>
  <c r="Z311" i="2"/>
  <c r="E315" i="2"/>
  <c r="I315" i="2"/>
  <c r="M315" i="2"/>
  <c r="Q315" i="2"/>
  <c r="U315" i="2"/>
  <c r="Y315" i="2"/>
  <c r="F317" i="2"/>
  <c r="J317" i="2"/>
  <c r="N317" i="2"/>
  <c r="R317" i="2"/>
  <c r="V317" i="2"/>
  <c r="Z317" i="2"/>
  <c r="E321" i="2"/>
  <c r="I321" i="2"/>
  <c r="M321" i="2"/>
  <c r="Q321" i="2"/>
  <c r="U321" i="2"/>
  <c r="Y321" i="2"/>
  <c r="F323" i="2"/>
  <c r="J323" i="2"/>
  <c r="N323" i="2"/>
  <c r="R323" i="2"/>
  <c r="V323" i="2"/>
  <c r="Z323" i="2"/>
  <c r="E329" i="2"/>
  <c r="I329" i="2"/>
  <c r="M329" i="2"/>
  <c r="Q329" i="2"/>
  <c r="U329" i="2"/>
  <c r="Y329" i="2"/>
  <c r="F331" i="2"/>
  <c r="J331" i="2"/>
  <c r="N331" i="2"/>
  <c r="R331" i="2"/>
  <c r="V331" i="2"/>
  <c r="Z331" i="2"/>
  <c r="E337" i="2"/>
  <c r="I337" i="2"/>
  <c r="M337" i="2"/>
  <c r="Q337" i="2"/>
  <c r="U337" i="2"/>
  <c r="Y337" i="2"/>
  <c r="F339" i="2"/>
  <c r="J339" i="2"/>
  <c r="N339" i="2"/>
  <c r="R339" i="2"/>
  <c r="V339" i="2"/>
  <c r="Z339" i="2"/>
  <c r="Y349" i="2"/>
  <c r="U349" i="2"/>
  <c r="Q349" i="2"/>
  <c r="M349" i="2"/>
  <c r="I349" i="2"/>
  <c r="E349" i="2"/>
  <c r="AA349" i="2"/>
  <c r="W349" i="2"/>
  <c r="S349" i="2"/>
  <c r="O349" i="2"/>
  <c r="K349" i="2"/>
  <c r="G349" i="2"/>
  <c r="J349" i="2"/>
  <c r="R349" i="2"/>
  <c r="Z349" i="2"/>
  <c r="AA353" i="2"/>
  <c r="W353" i="2"/>
  <c r="S353" i="2"/>
  <c r="O353" i="2"/>
  <c r="K353" i="2"/>
  <c r="G353" i="2"/>
  <c r="Y353" i="2"/>
  <c r="U353" i="2"/>
  <c r="Q353" i="2"/>
  <c r="M353" i="2"/>
  <c r="I353" i="2"/>
  <c r="E353" i="2"/>
  <c r="J353" i="2"/>
  <c r="R353" i="2"/>
  <c r="Z353" i="2"/>
  <c r="Y357" i="2"/>
  <c r="U357" i="2"/>
  <c r="Q357" i="2"/>
  <c r="M357" i="2"/>
  <c r="I357" i="2"/>
  <c r="E357" i="2"/>
  <c r="AA357" i="2"/>
  <c r="W357" i="2"/>
  <c r="S357" i="2"/>
  <c r="O357" i="2"/>
  <c r="K357" i="2"/>
  <c r="G357" i="2"/>
  <c r="J357" i="2"/>
  <c r="R357" i="2"/>
  <c r="Z357" i="2"/>
  <c r="G373" i="2"/>
  <c r="O373" i="2"/>
  <c r="W373" i="2"/>
  <c r="AB379" i="2"/>
  <c r="X379" i="2"/>
  <c r="T379" i="2"/>
  <c r="P379" i="2"/>
  <c r="L379" i="2"/>
  <c r="H379" i="2"/>
  <c r="D379" i="2"/>
  <c r="Z379" i="2"/>
  <c r="V379" i="2"/>
  <c r="R379" i="2"/>
  <c r="N379" i="2"/>
  <c r="J379" i="2"/>
  <c r="F379" i="2"/>
  <c r="K379" i="2"/>
  <c r="S379" i="2"/>
  <c r="AA379" i="2"/>
  <c r="H381" i="2"/>
  <c r="P381" i="2"/>
  <c r="Z383" i="2"/>
  <c r="V383" i="2"/>
  <c r="R383" i="2"/>
  <c r="N383" i="2"/>
  <c r="J383" i="2"/>
  <c r="F383" i="2"/>
  <c r="AB383" i="2"/>
  <c r="X383" i="2"/>
  <c r="T383" i="2"/>
  <c r="P383" i="2"/>
  <c r="L383" i="2"/>
  <c r="H383" i="2"/>
  <c r="D383" i="2"/>
  <c r="K383" i="2"/>
  <c r="S383" i="2"/>
  <c r="AA383" i="2"/>
  <c r="H385" i="2"/>
  <c r="P385" i="2"/>
  <c r="AB391" i="2"/>
  <c r="X391" i="2"/>
  <c r="T391" i="2"/>
  <c r="P391" i="2"/>
  <c r="L391" i="2"/>
  <c r="H391" i="2"/>
  <c r="D391" i="2"/>
  <c r="Z391" i="2"/>
  <c r="V391" i="2"/>
  <c r="R391" i="2"/>
  <c r="N391" i="2"/>
  <c r="J391" i="2"/>
  <c r="F391" i="2"/>
  <c r="K391" i="2"/>
  <c r="S391" i="2"/>
  <c r="AA391" i="2"/>
  <c r="H393" i="2"/>
  <c r="P393" i="2"/>
  <c r="Z399" i="2"/>
  <c r="V399" i="2"/>
  <c r="R399" i="2"/>
  <c r="N399" i="2"/>
  <c r="J399" i="2"/>
  <c r="F399" i="2"/>
  <c r="AB399" i="2"/>
  <c r="X399" i="2"/>
  <c r="T399" i="2"/>
  <c r="P399" i="2"/>
  <c r="L399" i="2"/>
  <c r="H399" i="2"/>
  <c r="D399" i="2"/>
  <c r="K399" i="2"/>
  <c r="S399" i="2"/>
  <c r="AA399" i="2"/>
  <c r="H401" i="2"/>
  <c r="P401" i="2"/>
  <c r="G409" i="2"/>
  <c r="O409" i="2"/>
  <c r="W409" i="2"/>
  <c r="F415" i="2"/>
  <c r="N415" i="2"/>
  <c r="V415" i="2"/>
  <c r="I417" i="2"/>
  <c r="Q417" i="2"/>
  <c r="F419" i="2"/>
  <c r="N419" i="2"/>
  <c r="V419" i="2"/>
  <c r="I421" i="2"/>
  <c r="Q421" i="2"/>
  <c r="G423" i="2"/>
  <c r="O423" i="2"/>
  <c r="G427" i="2"/>
  <c r="O427" i="2"/>
  <c r="G431" i="2"/>
  <c r="O431" i="2"/>
  <c r="G435" i="2"/>
  <c r="O435" i="2"/>
  <c r="AA481" i="2"/>
  <c r="W481" i="2"/>
  <c r="S481" i="2"/>
  <c r="O481" i="2"/>
  <c r="K481" i="2"/>
  <c r="G481" i="2"/>
  <c r="Z481" i="2"/>
  <c r="V481" i="2"/>
  <c r="R481" i="2"/>
  <c r="N481" i="2"/>
  <c r="J481" i="2"/>
  <c r="F481" i="2"/>
  <c r="Y481" i="2"/>
  <c r="U481" i="2"/>
  <c r="Q481" i="2"/>
  <c r="M481" i="2"/>
  <c r="I481" i="2"/>
  <c r="E481" i="2"/>
  <c r="P481" i="2"/>
  <c r="Z489" i="2"/>
  <c r="V489" i="2"/>
  <c r="R489" i="2"/>
  <c r="N489" i="2"/>
  <c r="J489" i="2"/>
  <c r="F489" i="2"/>
  <c r="Y489" i="2"/>
  <c r="U489" i="2"/>
  <c r="Q489" i="2"/>
  <c r="M489" i="2"/>
  <c r="I489" i="2"/>
  <c r="E489" i="2"/>
  <c r="AB489" i="2"/>
  <c r="X489" i="2"/>
  <c r="T489" i="2"/>
  <c r="P489" i="2"/>
  <c r="L489" i="2"/>
  <c r="H489" i="2"/>
  <c r="D489" i="2"/>
  <c r="S489" i="2"/>
  <c r="H497" i="2"/>
  <c r="AA507" i="2"/>
  <c r="W507" i="2"/>
  <c r="S507" i="2"/>
  <c r="O507" i="2"/>
  <c r="K507" i="2"/>
  <c r="G507" i="2"/>
  <c r="Z507" i="2"/>
  <c r="V507" i="2"/>
  <c r="R507" i="2"/>
  <c r="N507" i="2"/>
  <c r="J507" i="2"/>
  <c r="F507" i="2"/>
  <c r="Y507" i="2"/>
  <c r="U507" i="2"/>
  <c r="Q507" i="2"/>
  <c r="M507" i="2"/>
  <c r="I507" i="2"/>
  <c r="E507" i="2"/>
  <c r="P507" i="2"/>
  <c r="Y511" i="2"/>
  <c r="U511" i="2"/>
  <c r="Q511" i="2"/>
  <c r="M511" i="2"/>
  <c r="I511" i="2"/>
  <c r="E511" i="2"/>
  <c r="AB511" i="2"/>
  <c r="X511" i="2"/>
  <c r="T511" i="2"/>
  <c r="P511" i="2"/>
  <c r="L511" i="2"/>
  <c r="H511" i="2"/>
  <c r="D511" i="2"/>
  <c r="AA511" i="2"/>
  <c r="W511" i="2"/>
  <c r="S511" i="2"/>
  <c r="O511" i="2"/>
  <c r="K511" i="2"/>
  <c r="G511" i="2"/>
  <c r="R511" i="2"/>
  <c r="Z513" i="2"/>
  <c r="V513" i="2"/>
  <c r="R513" i="2"/>
  <c r="N513" i="2"/>
  <c r="J513" i="2"/>
  <c r="F513" i="2"/>
  <c r="Y513" i="2"/>
  <c r="U513" i="2"/>
  <c r="Q513" i="2"/>
  <c r="M513" i="2"/>
  <c r="I513" i="2"/>
  <c r="E513" i="2"/>
  <c r="AB513" i="2"/>
  <c r="X513" i="2"/>
  <c r="T513" i="2"/>
  <c r="P513" i="2"/>
  <c r="L513" i="2"/>
  <c r="H513" i="2"/>
  <c r="D513" i="2"/>
  <c r="S513" i="2"/>
  <c r="AA551" i="2"/>
  <c r="W551" i="2"/>
  <c r="S551" i="2"/>
  <c r="O551" i="2"/>
  <c r="K551" i="2"/>
  <c r="G551" i="2"/>
  <c r="Z551" i="2"/>
  <c r="V551" i="2"/>
  <c r="R551" i="2"/>
  <c r="N551" i="2"/>
  <c r="J551" i="2"/>
  <c r="F551" i="2"/>
  <c r="Y551" i="2"/>
  <c r="U551" i="2"/>
  <c r="Q551" i="2"/>
  <c r="M551" i="2"/>
  <c r="I551" i="2"/>
  <c r="E551" i="2"/>
  <c r="P551" i="2"/>
  <c r="AB555" i="2"/>
  <c r="X555" i="2"/>
  <c r="T555" i="2"/>
  <c r="P555" i="2"/>
  <c r="L555" i="2"/>
  <c r="H555" i="2"/>
  <c r="D555" i="2"/>
  <c r="Z555" i="2"/>
  <c r="V555" i="2"/>
  <c r="R555" i="2"/>
  <c r="N555" i="2"/>
  <c r="J555" i="2"/>
  <c r="F555" i="2"/>
  <c r="Y555" i="2"/>
  <c r="Q555" i="2"/>
  <c r="I555" i="2"/>
  <c r="W555" i="2"/>
  <c r="O555" i="2"/>
  <c r="G555" i="2"/>
  <c r="U555" i="2"/>
  <c r="M555" i="2"/>
  <c r="E555" i="2"/>
  <c r="AB571" i="2"/>
  <c r="X571" i="2"/>
  <c r="T571" i="2"/>
  <c r="P571" i="2"/>
  <c r="L571" i="2"/>
  <c r="H571" i="2"/>
  <c r="D571" i="2"/>
  <c r="Z571" i="2"/>
  <c r="V571" i="2"/>
  <c r="R571" i="2"/>
  <c r="N571" i="2"/>
  <c r="J571" i="2"/>
  <c r="F571" i="2"/>
  <c r="Y571" i="2"/>
  <c r="Q571" i="2"/>
  <c r="I571" i="2"/>
  <c r="W571" i="2"/>
  <c r="O571" i="2"/>
  <c r="G571" i="2"/>
  <c r="U571" i="2"/>
  <c r="M571" i="2"/>
  <c r="E571" i="2"/>
  <c r="Z613" i="2"/>
  <c r="V613" i="2"/>
  <c r="R613" i="2"/>
  <c r="N613" i="2"/>
  <c r="J613" i="2"/>
  <c r="F613" i="2"/>
  <c r="Y613" i="2"/>
  <c r="U613" i="2"/>
  <c r="Q613" i="2"/>
  <c r="M613" i="2"/>
  <c r="I613" i="2"/>
  <c r="E613" i="2"/>
  <c r="AB613" i="2"/>
  <c r="X613" i="2"/>
  <c r="T613" i="2"/>
  <c r="P613" i="2"/>
  <c r="L613" i="2"/>
  <c r="H613" i="2"/>
  <c r="D613" i="2"/>
  <c r="O613" i="2"/>
  <c r="AA613" i="2"/>
  <c r="K613" i="2"/>
  <c r="W613" i="2"/>
  <c r="G613" i="2"/>
  <c r="Z645" i="2"/>
  <c r="V645" i="2"/>
  <c r="R645" i="2"/>
  <c r="N645" i="2"/>
  <c r="J645" i="2"/>
  <c r="F645" i="2"/>
  <c r="Y645" i="2"/>
  <c r="U645" i="2"/>
  <c r="Q645" i="2"/>
  <c r="M645" i="2"/>
  <c r="I645" i="2"/>
  <c r="E645" i="2"/>
  <c r="AB645" i="2"/>
  <c r="X645" i="2"/>
  <c r="T645" i="2"/>
  <c r="P645" i="2"/>
  <c r="L645" i="2"/>
  <c r="H645" i="2"/>
  <c r="D645" i="2"/>
  <c r="O645" i="2"/>
  <c r="AA645" i="2"/>
  <c r="K645" i="2"/>
  <c r="W645" i="2"/>
  <c r="G645" i="2"/>
  <c r="G95" i="2"/>
  <c r="K95" i="2"/>
  <c r="O95" i="2"/>
  <c r="S95" i="2"/>
  <c r="W95" i="2"/>
  <c r="AA95" i="2"/>
  <c r="G99" i="2"/>
  <c r="K99" i="2"/>
  <c r="O99" i="2"/>
  <c r="S99" i="2"/>
  <c r="W99" i="2"/>
  <c r="AA99" i="2"/>
  <c r="G103" i="2"/>
  <c r="K103" i="2"/>
  <c r="O103" i="2"/>
  <c r="S103" i="2"/>
  <c r="W103" i="2"/>
  <c r="AA103" i="2"/>
  <c r="G107" i="2"/>
  <c r="K107" i="2"/>
  <c r="O107" i="2"/>
  <c r="S107" i="2"/>
  <c r="W107" i="2"/>
  <c r="AA107" i="2"/>
  <c r="G111" i="2"/>
  <c r="K111" i="2"/>
  <c r="O111" i="2"/>
  <c r="S111" i="2"/>
  <c r="W111" i="2"/>
  <c r="AA111" i="2"/>
  <c r="G115" i="2"/>
  <c r="K115" i="2"/>
  <c r="O115" i="2"/>
  <c r="S115" i="2"/>
  <c r="W115" i="2"/>
  <c r="AA115" i="2"/>
  <c r="G119" i="2"/>
  <c r="K119" i="2"/>
  <c r="O119" i="2"/>
  <c r="S119" i="2"/>
  <c r="W119" i="2"/>
  <c r="AA119" i="2"/>
  <c r="G125" i="2"/>
  <c r="K125" i="2"/>
  <c r="O125" i="2"/>
  <c r="S125" i="2"/>
  <c r="W125" i="2"/>
  <c r="AA125" i="2"/>
  <c r="N153" i="2"/>
  <c r="R153" i="2"/>
  <c r="V153" i="2"/>
  <c r="Z153" i="2"/>
  <c r="F157" i="2"/>
  <c r="J157" i="2"/>
  <c r="N157" i="2"/>
  <c r="R157" i="2"/>
  <c r="V157" i="2"/>
  <c r="Z157" i="2"/>
  <c r="F161" i="2"/>
  <c r="J161" i="2"/>
  <c r="N161" i="2"/>
  <c r="R161" i="2"/>
  <c r="V161" i="2"/>
  <c r="Z161" i="2"/>
  <c r="F175" i="2"/>
  <c r="J175" i="2"/>
  <c r="N175" i="2"/>
  <c r="R175" i="2"/>
  <c r="V175" i="2"/>
  <c r="Z175" i="2"/>
  <c r="G177" i="2"/>
  <c r="K177" i="2"/>
  <c r="O177" i="2"/>
  <c r="S177" i="2"/>
  <c r="W177" i="2"/>
  <c r="F187" i="2"/>
  <c r="J187" i="2"/>
  <c r="N187" i="2"/>
  <c r="R187" i="2"/>
  <c r="V187" i="2"/>
  <c r="Z187" i="2"/>
  <c r="F191" i="2"/>
  <c r="J191" i="2"/>
  <c r="N191" i="2"/>
  <c r="R191" i="2"/>
  <c r="V191" i="2"/>
  <c r="Z191" i="2"/>
  <c r="F195" i="2"/>
  <c r="J195" i="2"/>
  <c r="N195" i="2"/>
  <c r="R195" i="2"/>
  <c r="V195" i="2"/>
  <c r="Z195" i="2"/>
  <c r="F199" i="2"/>
  <c r="J199" i="2"/>
  <c r="N199" i="2"/>
  <c r="R199" i="2"/>
  <c r="V199" i="2"/>
  <c r="Z199" i="2"/>
  <c r="G201" i="2"/>
  <c r="K201" i="2"/>
  <c r="O201" i="2"/>
  <c r="S201" i="2"/>
  <c r="W201" i="2"/>
  <c r="F205" i="2"/>
  <c r="J205" i="2"/>
  <c r="N205" i="2"/>
  <c r="R205" i="2"/>
  <c r="V205" i="2"/>
  <c r="Z205" i="2"/>
  <c r="F221" i="2"/>
  <c r="J221" i="2"/>
  <c r="N221" i="2"/>
  <c r="R221" i="2"/>
  <c r="V221" i="2"/>
  <c r="G223" i="2"/>
  <c r="K223" i="2"/>
  <c r="O223" i="2"/>
  <c r="S223" i="2"/>
  <c r="W223" i="2"/>
  <c r="G229" i="2"/>
  <c r="K229" i="2"/>
  <c r="O229" i="2"/>
  <c r="S229" i="2"/>
  <c r="W229" i="2"/>
  <c r="F233" i="2"/>
  <c r="J233" i="2"/>
  <c r="N233" i="2"/>
  <c r="R233" i="2"/>
  <c r="V233" i="2"/>
  <c r="Z233" i="2"/>
  <c r="G235" i="2"/>
  <c r="K235" i="2"/>
  <c r="O235" i="2"/>
  <c r="S235" i="2"/>
  <c r="W235" i="2"/>
  <c r="F241" i="2"/>
  <c r="J241" i="2"/>
  <c r="N241" i="2"/>
  <c r="R241" i="2"/>
  <c r="V241" i="2"/>
  <c r="Z241" i="2"/>
  <c r="G243" i="2"/>
  <c r="K243" i="2"/>
  <c r="O243" i="2"/>
  <c r="S243" i="2"/>
  <c r="W243" i="2"/>
  <c r="G247" i="2"/>
  <c r="K247" i="2"/>
  <c r="O247" i="2"/>
  <c r="S247" i="2"/>
  <c r="W247" i="2"/>
  <c r="F251" i="2"/>
  <c r="J251" i="2"/>
  <c r="N251" i="2"/>
  <c r="R251" i="2"/>
  <c r="V251" i="2"/>
  <c r="Z251" i="2"/>
  <c r="G253" i="2"/>
  <c r="K253" i="2"/>
  <c r="O253" i="2"/>
  <c r="S253" i="2"/>
  <c r="W253" i="2"/>
  <c r="G257" i="2"/>
  <c r="K257" i="2"/>
  <c r="O257" i="2"/>
  <c r="S257" i="2"/>
  <c r="W257" i="2"/>
  <c r="G261" i="2"/>
  <c r="K261" i="2"/>
  <c r="O261" i="2"/>
  <c r="S261" i="2"/>
  <c r="W261" i="2"/>
  <c r="G265" i="2"/>
  <c r="K265" i="2"/>
  <c r="O265" i="2"/>
  <c r="S265" i="2"/>
  <c r="W265" i="2"/>
  <c r="G271" i="2"/>
  <c r="K271" i="2"/>
  <c r="O271" i="2"/>
  <c r="S271" i="2"/>
  <c r="W271" i="2"/>
  <c r="F275" i="2"/>
  <c r="J275" i="2"/>
  <c r="N275" i="2"/>
  <c r="R275" i="2"/>
  <c r="V275" i="2"/>
  <c r="Z275" i="2"/>
  <c r="G277" i="2"/>
  <c r="K277" i="2"/>
  <c r="O277" i="2"/>
  <c r="S277" i="2"/>
  <c r="W277" i="2"/>
  <c r="F281" i="2"/>
  <c r="J281" i="2"/>
  <c r="N281" i="2"/>
  <c r="R281" i="2"/>
  <c r="V281" i="2"/>
  <c r="Z281" i="2"/>
  <c r="G283" i="2"/>
  <c r="K283" i="2"/>
  <c r="O283" i="2"/>
  <c r="S283" i="2"/>
  <c r="W283" i="2"/>
  <c r="F289" i="2"/>
  <c r="J289" i="2"/>
  <c r="N289" i="2"/>
  <c r="R289" i="2"/>
  <c r="V289" i="2"/>
  <c r="Z289" i="2"/>
  <c r="G291" i="2"/>
  <c r="K291" i="2"/>
  <c r="O291" i="2"/>
  <c r="S291" i="2"/>
  <c r="W291" i="2"/>
  <c r="G295" i="2"/>
  <c r="K295" i="2"/>
  <c r="O295" i="2"/>
  <c r="S295" i="2"/>
  <c r="W295" i="2"/>
  <c r="F301" i="2"/>
  <c r="J301" i="2"/>
  <c r="N301" i="2"/>
  <c r="R301" i="2"/>
  <c r="V301" i="2"/>
  <c r="Z301" i="2"/>
  <c r="G303" i="2"/>
  <c r="K303" i="2"/>
  <c r="O303" i="2"/>
  <c r="S303" i="2"/>
  <c r="W303" i="2"/>
  <c r="F309" i="2"/>
  <c r="J309" i="2"/>
  <c r="N309" i="2"/>
  <c r="R309" i="2"/>
  <c r="V309" i="2"/>
  <c r="Z309" i="2"/>
  <c r="G311" i="2"/>
  <c r="K311" i="2"/>
  <c r="O311" i="2"/>
  <c r="S311" i="2"/>
  <c r="W311" i="2"/>
  <c r="F315" i="2"/>
  <c r="J315" i="2"/>
  <c r="N315" i="2"/>
  <c r="R315" i="2"/>
  <c r="V315" i="2"/>
  <c r="Z315" i="2"/>
  <c r="G317" i="2"/>
  <c r="K317" i="2"/>
  <c r="O317" i="2"/>
  <c r="S317" i="2"/>
  <c r="W317" i="2"/>
  <c r="F321" i="2"/>
  <c r="J321" i="2"/>
  <c r="N321" i="2"/>
  <c r="R321" i="2"/>
  <c r="V321" i="2"/>
  <c r="Z321" i="2"/>
  <c r="G323" i="2"/>
  <c r="K323" i="2"/>
  <c r="O323" i="2"/>
  <c r="S323" i="2"/>
  <c r="W323" i="2"/>
  <c r="F329" i="2"/>
  <c r="J329" i="2"/>
  <c r="N329" i="2"/>
  <c r="R329" i="2"/>
  <c r="V329" i="2"/>
  <c r="Z329" i="2"/>
  <c r="G331" i="2"/>
  <c r="K331" i="2"/>
  <c r="O331" i="2"/>
  <c r="S331" i="2"/>
  <c r="W331" i="2"/>
  <c r="F337" i="2"/>
  <c r="J337" i="2"/>
  <c r="N337" i="2"/>
  <c r="R337" i="2"/>
  <c r="V337" i="2"/>
  <c r="Z337" i="2"/>
  <c r="G339" i="2"/>
  <c r="K339" i="2"/>
  <c r="O339" i="2"/>
  <c r="S339" i="2"/>
  <c r="W339" i="2"/>
  <c r="I373" i="2"/>
  <c r="Q373" i="2"/>
  <c r="Y381" i="2"/>
  <c r="U381" i="2"/>
  <c r="Q381" i="2"/>
  <c r="M381" i="2"/>
  <c r="I381" i="2"/>
  <c r="E381" i="2"/>
  <c r="AA381" i="2"/>
  <c r="W381" i="2"/>
  <c r="S381" i="2"/>
  <c r="O381" i="2"/>
  <c r="K381" i="2"/>
  <c r="G381" i="2"/>
  <c r="J381" i="2"/>
  <c r="R381" i="2"/>
  <c r="Z381" i="2"/>
  <c r="AA385" i="2"/>
  <c r="W385" i="2"/>
  <c r="S385" i="2"/>
  <c r="O385" i="2"/>
  <c r="K385" i="2"/>
  <c r="G385" i="2"/>
  <c r="Y385" i="2"/>
  <c r="U385" i="2"/>
  <c r="Q385" i="2"/>
  <c r="M385" i="2"/>
  <c r="I385" i="2"/>
  <c r="E385" i="2"/>
  <c r="J385" i="2"/>
  <c r="R385" i="2"/>
  <c r="Z385" i="2"/>
  <c r="Y393" i="2"/>
  <c r="U393" i="2"/>
  <c r="Q393" i="2"/>
  <c r="M393" i="2"/>
  <c r="I393" i="2"/>
  <c r="E393" i="2"/>
  <c r="AA393" i="2"/>
  <c r="W393" i="2"/>
  <c r="S393" i="2"/>
  <c r="O393" i="2"/>
  <c r="K393" i="2"/>
  <c r="G393" i="2"/>
  <c r="J393" i="2"/>
  <c r="R393" i="2"/>
  <c r="Z393" i="2"/>
  <c r="AA401" i="2"/>
  <c r="W401" i="2"/>
  <c r="S401" i="2"/>
  <c r="O401" i="2"/>
  <c r="K401" i="2"/>
  <c r="G401" i="2"/>
  <c r="Y401" i="2"/>
  <c r="U401" i="2"/>
  <c r="Q401" i="2"/>
  <c r="M401" i="2"/>
  <c r="I401" i="2"/>
  <c r="E401" i="2"/>
  <c r="J401" i="2"/>
  <c r="R401" i="2"/>
  <c r="Z401" i="2"/>
  <c r="I409" i="2"/>
  <c r="Q409" i="2"/>
  <c r="H415" i="2"/>
  <c r="P415" i="2"/>
  <c r="AB417" i="2"/>
  <c r="X417" i="2"/>
  <c r="T417" i="2"/>
  <c r="P417" i="2"/>
  <c r="L417" i="2"/>
  <c r="H417" i="2"/>
  <c r="D417" i="2"/>
  <c r="Z417" i="2"/>
  <c r="V417" i="2"/>
  <c r="R417" i="2"/>
  <c r="N417" i="2"/>
  <c r="J417" i="2"/>
  <c r="F417" i="2"/>
  <c r="K417" i="2"/>
  <c r="S417" i="2"/>
  <c r="AA417" i="2"/>
  <c r="H419" i="2"/>
  <c r="P419" i="2"/>
  <c r="Z421" i="2"/>
  <c r="V421" i="2"/>
  <c r="R421" i="2"/>
  <c r="N421" i="2"/>
  <c r="J421" i="2"/>
  <c r="F421" i="2"/>
  <c r="AB421" i="2"/>
  <c r="X421" i="2"/>
  <c r="T421" i="2"/>
  <c r="P421" i="2"/>
  <c r="L421" i="2"/>
  <c r="H421" i="2"/>
  <c r="D421" i="2"/>
  <c r="K421" i="2"/>
  <c r="S421" i="2"/>
  <c r="AA421" i="2"/>
  <c r="Y441" i="2"/>
  <c r="U441" i="2"/>
  <c r="Q441" i="2"/>
  <c r="M441" i="2"/>
  <c r="I441" i="2"/>
  <c r="E441" i="2"/>
  <c r="AB441" i="2"/>
  <c r="X441" i="2"/>
  <c r="T441" i="2"/>
  <c r="P441" i="2"/>
  <c r="L441" i="2"/>
  <c r="H441" i="2"/>
  <c r="D441" i="2"/>
  <c r="AA441" i="2"/>
  <c r="W441" i="2"/>
  <c r="S441" i="2"/>
  <c r="O441" i="2"/>
  <c r="K441" i="2"/>
  <c r="G441" i="2"/>
  <c r="R441" i="2"/>
  <c r="Z443" i="2"/>
  <c r="V443" i="2"/>
  <c r="R443" i="2"/>
  <c r="N443" i="2"/>
  <c r="J443" i="2"/>
  <c r="F443" i="2"/>
  <c r="Y443" i="2"/>
  <c r="U443" i="2"/>
  <c r="Q443" i="2"/>
  <c r="M443" i="2"/>
  <c r="I443" i="2"/>
  <c r="E443" i="2"/>
  <c r="AB443" i="2"/>
  <c r="X443" i="2"/>
  <c r="T443" i="2"/>
  <c r="P443" i="2"/>
  <c r="L443" i="2"/>
  <c r="H443" i="2"/>
  <c r="D443" i="2"/>
  <c r="S443" i="2"/>
  <c r="Z479" i="2"/>
  <c r="V479" i="2"/>
  <c r="R479" i="2"/>
  <c r="N479" i="2"/>
  <c r="J479" i="2"/>
  <c r="F479" i="2"/>
  <c r="Y479" i="2"/>
  <c r="U479" i="2"/>
  <c r="Q479" i="2"/>
  <c r="M479" i="2"/>
  <c r="I479" i="2"/>
  <c r="E479" i="2"/>
  <c r="AB479" i="2"/>
  <c r="X479" i="2"/>
  <c r="T479" i="2"/>
  <c r="P479" i="2"/>
  <c r="L479" i="2"/>
  <c r="H479" i="2"/>
  <c r="D479" i="2"/>
  <c r="S479" i="2"/>
  <c r="Z505" i="2"/>
  <c r="V505" i="2"/>
  <c r="R505" i="2"/>
  <c r="N505" i="2"/>
  <c r="J505" i="2"/>
  <c r="F505" i="2"/>
  <c r="Y505" i="2"/>
  <c r="U505" i="2"/>
  <c r="Q505" i="2"/>
  <c r="M505" i="2"/>
  <c r="I505" i="2"/>
  <c r="E505" i="2"/>
  <c r="AB505" i="2"/>
  <c r="X505" i="2"/>
  <c r="T505" i="2"/>
  <c r="P505" i="2"/>
  <c r="L505" i="2"/>
  <c r="H505" i="2"/>
  <c r="D505" i="2"/>
  <c r="S505" i="2"/>
  <c r="Y547" i="2"/>
  <c r="U547" i="2"/>
  <c r="Q547" i="2"/>
  <c r="M547" i="2"/>
  <c r="I547" i="2"/>
  <c r="E547" i="2"/>
  <c r="AB547" i="2"/>
  <c r="X547" i="2"/>
  <c r="T547" i="2"/>
  <c r="P547" i="2"/>
  <c r="L547" i="2"/>
  <c r="H547" i="2"/>
  <c r="D547" i="2"/>
  <c r="AA547" i="2"/>
  <c r="W547" i="2"/>
  <c r="S547" i="2"/>
  <c r="O547" i="2"/>
  <c r="K547" i="2"/>
  <c r="G547" i="2"/>
  <c r="R547" i="2"/>
  <c r="Z549" i="2"/>
  <c r="V549" i="2"/>
  <c r="R549" i="2"/>
  <c r="N549" i="2"/>
  <c r="J549" i="2"/>
  <c r="F549" i="2"/>
  <c r="Y549" i="2"/>
  <c r="U549" i="2"/>
  <c r="Q549" i="2"/>
  <c r="M549" i="2"/>
  <c r="I549" i="2"/>
  <c r="E549" i="2"/>
  <c r="AB549" i="2"/>
  <c r="X549" i="2"/>
  <c r="T549" i="2"/>
  <c r="P549" i="2"/>
  <c r="L549" i="2"/>
  <c r="H549" i="2"/>
  <c r="D549" i="2"/>
  <c r="S549" i="2"/>
  <c r="Z559" i="2"/>
  <c r="V559" i="2"/>
  <c r="R559" i="2"/>
  <c r="N559" i="2"/>
  <c r="J559" i="2"/>
  <c r="F559" i="2"/>
  <c r="AB559" i="2"/>
  <c r="X559" i="2"/>
  <c r="T559" i="2"/>
  <c r="P559" i="2"/>
  <c r="L559" i="2"/>
  <c r="H559" i="2"/>
  <c r="D559" i="2"/>
  <c r="Y559" i="2"/>
  <c r="Q559" i="2"/>
  <c r="I559" i="2"/>
  <c r="W559" i="2"/>
  <c r="O559" i="2"/>
  <c r="G559" i="2"/>
  <c r="U559" i="2"/>
  <c r="M559" i="2"/>
  <c r="E559" i="2"/>
  <c r="Z605" i="2"/>
  <c r="V605" i="2"/>
  <c r="R605" i="2"/>
  <c r="N605" i="2"/>
  <c r="J605" i="2"/>
  <c r="F605" i="2"/>
  <c r="Y605" i="2"/>
  <c r="U605" i="2"/>
  <c r="Q605" i="2"/>
  <c r="M605" i="2"/>
  <c r="I605" i="2"/>
  <c r="E605" i="2"/>
  <c r="AB605" i="2"/>
  <c r="X605" i="2"/>
  <c r="T605" i="2"/>
  <c r="P605" i="2"/>
  <c r="L605" i="2"/>
  <c r="H605" i="2"/>
  <c r="D605" i="2"/>
  <c r="O605" i="2"/>
  <c r="AA605" i="2"/>
  <c r="K605" i="2"/>
  <c r="W605" i="2"/>
  <c r="G605" i="2"/>
  <c r="Z637" i="2"/>
  <c r="V637" i="2"/>
  <c r="R637" i="2"/>
  <c r="N637" i="2"/>
  <c r="J637" i="2"/>
  <c r="F637" i="2"/>
  <c r="Y637" i="2"/>
  <c r="U637" i="2"/>
  <c r="Q637" i="2"/>
  <c r="M637" i="2"/>
  <c r="I637" i="2"/>
  <c r="E637" i="2"/>
  <c r="AB637" i="2"/>
  <c r="X637" i="2"/>
  <c r="T637" i="2"/>
  <c r="P637" i="2"/>
  <c r="L637" i="2"/>
  <c r="H637" i="2"/>
  <c r="D637" i="2"/>
  <c r="O637" i="2"/>
  <c r="AA637" i="2"/>
  <c r="K637" i="2"/>
  <c r="W637" i="2"/>
  <c r="G637" i="2"/>
  <c r="G67" i="2"/>
  <c r="K67" i="2"/>
  <c r="O67" i="2"/>
  <c r="S67" i="2"/>
  <c r="W67" i="2"/>
  <c r="G71" i="2"/>
  <c r="K71" i="2"/>
  <c r="O71" i="2"/>
  <c r="S71" i="2"/>
  <c r="W71" i="2"/>
  <c r="G75" i="2"/>
  <c r="K75" i="2"/>
  <c r="O75" i="2"/>
  <c r="S75" i="2"/>
  <c r="W75" i="2"/>
  <c r="G79" i="2"/>
  <c r="K79" i="2"/>
  <c r="O79" i="2"/>
  <c r="S79" i="2"/>
  <c r="W79" i="2"/>
  <c r="D95" i="2"/>
  <c r="H95" i="2"/>
  <c r="L95" i="2"/>
  <c r="P95" i="2"/>
  <c r="T95" i="2"/>
  <c r="X95" i="2"/>
  <c r="D99" i="2"/>
  <c r="H99" i="2"/>
  <c r="L99" i="2"/>
  <c r="P99" i="2"/>
  <c r="T99" i="2"/>
  <c r="X99" i="2"/>
  <c r="D103" i="2"/>
  <c r="H103" i="2"/>
  <c r="L103" i="2"/>
  <c r="P103" i="2"/>
  <c r="T103" i="2"/>
  <c r="X103" i="2"/>
  <c r="D107" i="2"/>
  <c r="H107" i="2"/>
  <c r="L107" i="2"/>
  <c r="P107" i="2"/>
  <c r="T107" i="2"/>
  <c r="X107" i="2"/>
  <c r="D111" i="2"/>
  <c r="H111" i="2"/>
  <c r="L111" i="2"/>
  <c r="P111" i="2"/>
  <c r="T111" i="2"/>
  <c r="X111" i="2"/>
  <c r="D115" i="2"/>
  <c r="H115" i="2"/>
  <c r="L115" i="2"/>
  <c r="P115" i="2"/>
  <c r="T115" i="2"/>
  <c r="X115" i="2"/>
  <c r="D119" i="2"/>
  <c r="H119" i="2"/>
  <c r="L119" i="2"/>
  <c r="P119" i="2"/>
  <c r="T119" i="2"/>
  <c r="X119" i="2"/>
  <c r="D125" i="2"/>
  <c r="H125" i="2"/>
  <c r="L125" i="2"/>
  <c r="P125" i="2"/>
  <c r="T125" i="2"/>
  <c r="X125" i="2"/>
  <c r="G129" i="2"/>
  <c r="K129" i="2"/>
  <c r="O129" i="2"/>
  <c r="S129" i="2"/>
  <c r="W129" i="2"/>
  <c r="G133" i="2"/>
  <c r="K133" i="2"/>
  <c r="O133" i="2"/>
  <c r="S133" i="2"/>
  <c r="W133" i="2"/>
  <c r="G137" i="2"/>
  <c r="K137" i="2"/>
  <c r="O137" i="2"/>
  <c r="S137" i="2"/>
  <c r="W137" i="2"/>
  <c r="G141" i="2"/>
  <c r="K141" i="2"/>
  <c r="O141" i="2"/>
  <c r="S141" i="2"/>
  <c r="W141" i="2"/>
  <c r="G145" i="2"/>
  <c r="K145" i="2"/>
  <c r="O145" i="2"/>
  <c r="S145" i="2"/>
  <c r="W145" i="2"/>
  <c r="G149" i="2"/>
  <c r="K149" i="2"/>
  <c r="O149" i="2"/>
  <c r="S149" i="2"/>
  <c r="W149" i="2"/>
  <c r="G153" i="2"/>
  <c r="K153" i="2"/>
  <c r="O153" i="2"/>
  <c r="S153" i="2"/>
  <c r="W153" i="2"/>
  <c r="G157" i="2"/>
  <c r="K157" i="2"/>
  <c r="O157" i="2"/>
  <c r="S157" i="2"/>
  <c r="W157" i="2"/>
  <c r="G161" i="2"/>
  <c r="K161" i="2"/>
  <c r="O161" i="2"/>
  <c r="S161" i="2"/>
  <c r="W161" i="2"/>
  <c r="G175" i="2"/>
  <c r="K175" i="2"/>
  <c r="O175" i="2"/>
  <c r="S175" i="2"/>
  <c r="W175" i="2"/>
  <c r="G187" i="2"/>
  <c r="K187" i="2"/>
  <c r="O187" i="2"/>
  <c r="S187" i="2"/>
  <c r="W187" i="2"/>
  <c r="G191" i="2"/>
  <c r="K191" i="2"/>
  <c r="O191" i="2"/>
  <c r="S191" i="2"/>
  <c r="W191" i="2"/>
  <c r="G195" i="2"/>
  <c r="K195" i="2"/>
  <c r="O195" i="2"/>
  <c r="S195" i="2"/>
  <c r="W195" i="2"/>
  <c r="G199" i="2"/>
  <c r="K199" i="2"/>
  <c r="O199" i="2"/>
  <c r="S199" i="2"/>
  <c r="W199" i="2"/>
  <c r="G205" i="2"/>
  <c r="K205" i="2"/>
  <c r="O205" i="2"/>
  <c r="S205" i="2"/>
  <c r="W205" i="2"/>
  <c r="C461" i="2"/>
  <c r="L9" i="3" s="1"/>
  <c r="L10" i="3" s="1"/>
  <c r="L11" i="3" s="1"/>
  <c r="G221" i="2"/>
  <c r="K221" i="2"/>
  <c r="O221" i="2"/>
  <c r="S221" i="2"/>
  <c r="W221" i="2"/>
  <c r="AA221" i="2"/>
  <c r="G233" i="2"/>
  <c r="K233" i="2"/>
  <c r="O233" i="2"/>
  <c r="S233" i="2"/>
  <c r="W233" i="2"/>
  <c r="G241" i="2"/>
  <c r="K241" i="2"/>
  <c r="O241" i="2"/>
  <c r="S241" i="2"/>
  <c r="W241" i="2"/>
  <c r="G251" i="2"/>
  <c r="K251" i="2"/>
  <c r="O251" i="2"/>
  <c r="S251" i="2"/>
  <c r="W251" i="2"/>
  <c r="G275" i="2"/>
  <c r="K275" i="2"/>
  <c r="O275" i="2"/>
  <c r="S275" i="2"/>
  <c r="W275" i="2"/>
  <c r="G281" i="2"/>
  <c r="K281" i="2"/>
  <c r="O281" i="2"/>
  <c r="S281" i="2"/>
  <c r="W281" i="2"/>
  <c r="G289" i="2"/>
  <c r="K289" i="2"/>
  <c r="O289" i="2"/>
  <c r="S289" i="2"/>
  <c r="W289" i="2"/>
  <c r="G301" i="2"/>
  <c r="K301" i="2"/>
  <c r="O301" i="2"/>
  <c r="S301" i="2"/>
  <c r="W301" i="2"/>
  <c r="G309" i="2"/>
  <c r="K309" i="2"/>
  <c r="O309" i="2"/>
  <c r="S309" i="2"/>
  <c r="W309" i="2"/>
  <c r="G315" i="2"/>
  <c r="K315" i="2"/>
  <c r="O315" i="2"/>
  <c r="S315" i="2"/>
  <c r="W315" i="2"/>
  <c r="G321" i="2"/>
  <c r="K321" i="2"/>
  <c r="O321" i="2"/>
  <c r="S321" i="2"/>
  <c r="W321" i="2"/>
  <c r="G329" i="2"/>
  <c r="K329" i="2"/>
  <c r="O329" i="2"/>
  <c r="S329" i="2"/>
  <c r="W329" i="2"/>
  <c r="G337" i="2"/>
  <c r="K337" i="2"/>
  <c r="O337" i="2"/>
  <c r="S337" i="2"/>
  <c r="W337" i="2"/>
  <c r="AB373" i="2"/>
  <c r="X373" i="2"/>
  <c r="T373" i="2"/>
  <c r="P373" i="2"/>
  <c r="L373" i="2"/>
  <c r="H373" i="2"/>
  <c r="D373" i="2"/>
  <c r="Z373" i="2"/>
  <c r="V373" i="2"/>
  <c r="R373" i="2"/>
  <c r="N373" i="2"/>
  <c r="J373" i="2"/>
  <c r="F373" i="2"/>
  <c r="K373" i="2"/>
  <c r="S373" i="2"/>
  <c r="AA373" i="2"/>
  <c r="Z409" i="2"/>
  <c r="V409" i="2"/>
  <c r="R409" i="2"/>
  <c r="N409" i="2"/>
  <c r="J409" i="2"/>
  <c r="F409" i="2"/>
  <c r="AB409" i="2"/>
  <c r="X409" i="2"/>
  <c r="T409" i="2"/>
  <c r="P409" i="2"/>
  <c r="L409" i="2"/>
  <c r="H409" i="2"/>
  <c r="D409" i="2"/>
  <c r="K409" i="2"/>
  <c r="S409" i="2"/>
  <c r="AA409" i="2"/>
  <c r="AA415" i="2"/>
  <c r="W415" i="2"/>
  <c r="S415" i="2"/>
  <c r="O415" i="2"/>
  <c r="K415" i="2"/>
  <c r="G415" i="2"/>
  <c r="Y415" i="2"/>
  <c r="U415" i="2"/>
  <c r="Q415" i="2"/>
  <c r="M415" i="2"/>
  <c r="I415" i="2"/>
  <c r="E415" i="2"/>
  <c r="J415" i="2"/>
  <c r="R415" i="2"/>
  <c r="Z415" i="2"/>
  <c r="Y419" i="2"/>
  <c r="U419" i="2"/>
  <c r="Q419" i="2"/>
  <c r="M419" i="2"/>
  <c r="I419" i="2"/>
  <c r="E419" i="2"/>
  <c r="AA419" i="2"/>
  <c r="W419" i="2"/>
  <c r="S419" i="2"/>
  <c r="O419" i="2"/>
  <c r="K419" i="2"/>
  <c r="G419" i="2"/>
  <c r="J419" i="2"/>
  <c r="R419" i="2"/>
  <c r="Z419" i="2"/>
  <c r="M421" i="2"/>
  <c r="U421" i="2"/>
  <c r="AB423" i="2"/>
  <c r="X423" i="2"/>
  <c r="T423" i="2"/>
  <c r="P423" i="2"/>
  <c r="L423" i="2"/>
  <c r="H423" i="2"/>
  <c r="D423" i="2"/>
  <c r="Z423" i="2"/>
  <c r="V423" i="2"/>
  <c r="R423" i="2"/>
  <c r="N423" i="2"/>
  <c r="J423" i="2"/>
  <c r="F423" i="2"/>
  <c r="K423" i="2"/>
  <c r="S423" i="2"/>
  <c r="AA423" i="2"/>
  <c r="Z427" i="2"/>
  <c r="V427" i="2"/>
  <c r="R427" i="2"/>
  <c r="N427" i="2"/>
  <c r="J427" i="2"/>
  <c r="F427" i="2"/>
  <c r="AB427" i="2"/>
  <c r="X427" i="2"/>
  <c r="T427" i="2"/>
  <c r="P427" i="2"/>
  <c r="L427" i="2"/>
  <c r="H427" i="2"/>
  <c r="D427" i="2"/>
  <c r="K427" i="2"/>
  <c r="S427" i="2"/>
  <c r="AA427" i="2"/>
  <c r="AB431" i="2"/>
  <c r="X431" i="2"/>
  <c r="T431" i="2"/>
  <c r="P431" i="2"/>
  <c r="L431" i="2"/>
  <c r="H431" i="2"/>
  <c r="D431" i="2"/>
  <c r="Z431" i="2"/>
  <c r="V431" i="2"/>
  <c r="R431" i="2"/>
  <c r="N431" i="2"/>
  <c r="J431" i="2"/>
  <c r="F431" i="2"/>
  <c r="K431" i="2"/>
  <c r="S431" i="2"/>
  <c r="AA431" i="2"/>
  <c r="Z435" i="2"/>
  <c r="V435" i="2"/>
  <c r="R435" i="2"/>
  <c r="N435" i="2"/>
  <c r="J435" i="2"/>
  <c r="F435" i="2"/>
  <c r="AB435" i="2"/>
  <c r="X435" i="2"/>
  <c r="T435" i="2"/>
  <c r="P435" i="2"/>
  <c r="L435" i="2"/>
  <c r="H435" i="2"/>
  <c r="D435" i="2"/>
  <c r="K435" i="2"/>
  <c r="S435" i="2"/>
  <c r="AA435" i="2"/>
  <c r="F441" i="2"/>
  <c r="V441" i="2"/>
  <c r="G443" i="2"/>
  <c r="W443" i="2"/>
  <c r="G479" i="2"/>
  <c r="W479" i="2"/>
  <c r="H481" i="2"/>
  <c r="X481" i="2"/>
  <c r="AA489" i="2"/>
  <c r="AA497" i="2"/>
  <c r="W497" i="2"/>
  <c r="S497" i="2"/>
  <c r="O497" i="2"/>
  <c r="K497" i="2"/>
  <c r="G497" i="2"/>
  <c r="Z497" i="2"/>
  <c r="V497" i="2"/>
  <c r="R497" i="2"/>
  <c r="N497" i="2"/>
  <c r="J497" i="2"/>
  <c r="F497" i="2"/>
  <c r="Y497" i="2"/>
  <c r="U497" i="2"/>
  <c r="Q497" i="2"/>
  <c r="M497" i="2"/>
  <c r="I497" i="2"/>
  <c r="E497" i="2"/>
  <c r="P497" i="2"/>
  <c r="G505" i="2"/>
  <c r="W505" i="2"/>
  <c r="X507" i="2"/>
  <c r="J511" i="2"/>
  <c r="Z511" i="2"/>
  <c r="AA513" i="2"/>
  <c r="F547" i="2"/>
  <c r="V547" i="2"/>
  <c r="G549" i="2"/>
  <c r="W549" i="2"/>
  <c r="H551" i="2"/>
  <c r="X551" i="2"/>
  <c r="S555" i="2"/>
  <c r="K559" i="2"/>
  <c r="AB563" i="2"/>
  <c r="X563" i="2"/>
  <c r="T563" i="2"/>
  <c r="P563" i="2"/>
  <c r="L563" i="2"/>
  <c r="H563" i="2"/>
  <c r="D563" i="2"/>
  <c r="Z563" i="2"/>
  <c r="V563" i="2"/>
  <c r="R563" i="2"/>
  <c r="N563" i="2"/>
  <c r="J563" i="2"/>
  <c r="F563" i="2"/>
  <c r="Y563" i="2"/>
  <c r="Q563" i="2"/>
  <c r="I563" i="2"/>
  <c r="W563" i="2"/>
  <c r="O563" i="2"/>
  <c r="G563" i="2"/>
  <c r="U563" i="2"/>
  <c r="M563" i="2"/>
  <c r="E563" i="2"/>
  <c r="S571" i="2"/>
  <c r="S605" i="2"/>
  <c r="Z629" i="2"/>
  <c r="V629" i="2"/>
  <c r="R629" i="2"/>
  <c r="N629" i="2"/>
  <c r="J629" i="2"/>
  <c r="F629" i="2"/>
  <c r="Y629" i="2"/>
  <c r="U629" i="2"/>
  <c r="Q629" i="2"/>
  <c r="M629" i="2"/>
  <c r="I629" i="2"/>
  <c r="E629" i="2"/>
  <c r="AB629" i="2"/>
  <c r="X629" i="2"/>
  <c r="T629" i="2"/>
  <c r="P629" i="2"/>
  <c r="L629" i="2"/>
  <c r="H629" i="2"/>
  <c r="D629" i="2"/>
  <c r="O629" i="2"/>
  <c r="AA629" i="2"/>
  <c r="K629" i="2"/>
  <c r="W629" i="2"/>
  <c r="G629" i="2"/>
  <c r="S637" i="2"/>
  <c r="G343" i="2"/>
  <c r="K343" i="2"/>
  <c r="O343" i="2"/>
  <c r="S343" i="2"/>
  <c r="W343" i="2"/>
  <c r="AA343" i="2"/>
  <c r="E345" i="2"/>
  <c r="I345" i="2"/>
  <c r="M345" i="2"/>
  <c r="Q345" i="2"/>
  <c r="U345" i="2"/>
  <c r="Y345" i="2"/>
  <c r="I359" i="2"/>
  <c r="M359" i="2"/>
  <c r="Q359" i="2"/>
  <c r="U359" i="2"/>
  <c r="Y359" i="2"/>
  <c r="G361" i="2"/>
  <c r="K361" i="2"/>
  <c r="O361" i="2"/>
  <c r="S361" i="2"/>
  <c r="W361" i="2"/>
  <c r="AA361" i="2"/>
  <c r="E363" i="2"/>
  <c r="I363" i="2"/>
  <c r="M363" i="2"/>
  <c r="Q363" i="2"/>
  <c r="U363" i="2"/>
  <c r="Y363" i="2"/>
  <c r="G365" i="2"/>
  <c r="K365" i="2"/>
  <c r="O365" i="2"/>
  <c r="S365" i="2"/>
  <c r="W365" i="2"/>
  <c r="AA365" i="2"/>
  <c r="E367" i="2"/>
  <c r="I367" i="2"/>
  <c r="M367" i="2"/>
  <c r="Q367" i="2"/>
  <c r="U367" i="2"/>
  <c r="Y367" i="2"/>
  <c r="G369" i="2"/>
  <c r="K369" i="2"/>
  <c r="O369" i="2"/>
  <c r="S369" i="2"/>
  <c r="W369" i="2"/>
  <c r="AA369" i="2"/>
  <c r="E371" i="2"/>
  <c r="I371" i="2"/>
  <c r="M371" i="2"/>
  <c r="Q371" i="2"/>
  <c r="U371" i="2"/>
  <c r="Y371" i="2"/>
  <c r="E377" i="2"/>
  <c r="I377" i="2"/>
  <c r="M377" i="2"/>
  <c r="Q377" i="2"/>
  <c r="U377" i="2"/>
  <c r="Y377" i="2"/>
  <c r="G387" i="2"/>
  <c r="K387" i="2"/>
  <c r="O387" i="2"/>
  <c r="S387" i="2"/>
  <c r="W387" i="2"/>
  <c r="AA387" i="2"/>
  <c r="E389" i="2"/>
  <c r="I389" i="2"/>
  <c r="M389" i="2"/>
  <c r="Q389" i="2"/>
  <c r="U389" i="2"/>
  <c r="Y389" i="2"/>
  <c r="E395" i="2"/>
  <c r="I395" i="2"/>
  <c r="M395" i="2"/>
  <c r="Q395" i="2"/>
  <c r="U395" i="2"/>
  <c r="Y395" i="2"/>
  <c r="G397" i="2"/>
  <c r="K397" i="2"/>
  <c r="O397" i="2"/>
  <c r="S397" i="2"/>
  <c r="W397" i="2"/>
  <c r="AA397" i="2"/>
  <c r="G403" i="2"/>
  <c r="K403" i="2"/>
  <c r="O403" i="2"/>
  <c r="S403" i="2"/>
  <c r="W403" i="2"/>
  <c r="AA403" i="2"/>
  <c r="E405" i="2"/>
  <c r="I405" i="2"/>
  <c r="M405" i="2"/>
  <c r="Q405" i="2"/>
  <c r="U405" i="2"/>
  <c r="Y405" i="2"/>
  <c r="G407" i="2"/>
  <c r="K407" i="2"/>
  <c r="O407" i="2"/>
  <c r="S407" i="2"/>
  <c r="W407" i="2"/>
  <c r="AA407" i="2"/>
  <c r="F439" i="2"/>
  <c r="J439" i="2"/>
  <c r="N439" i="2"/>
  <c r="R439" i="2"/>
  <c r="V439" i="2"/>
  <c r="Z439" i="2"/>
  <c r="F445" i="2"/>
  <c r="J445" i="2"/>
  <c r="N445" i="2"/>
  <c r="R445" i="2"/>
  <c r="V445" i="2"/>
  <c r="Z445" i="2"/>
  <c r="E471" i="2"/>
  <c r="I471" i="2"/>
  <c r="M471" i="2"/>
  <c r="Q471" i="2"/>
  <c r="U471" i="2"/>
  <c r="G473" i="2"/>
  <c r="K473" i="2"/>
  <c r="O473" i="2"/>
  <c r="S473" i="2"/>
  <c r="W473" i="2"/>
  <c r="AA473" i="2"/>
  <c r="E475" i="2"/>
  <c r="I475" i="2"/>
  <c r="M475" i="2"/>
  <c r="Q475" i="2"/>
  <c r="U475" i="2"/>
  <c r="Y475" i="2"/>
  <c r="G477" i="2"/>
  <c r="K477" i="2"/>
  <c r="O477" i="2"/>
  <c r="S477" i="2"/>
  <c r="W477" i="2"/>
  <c r="AA477" i="2"/>
  <c r="G483" i="2"/>
  <c r="K483" i="2"/>
  <c r="O483" i="2"/>
  <c r="S483" i="2"/>
  <c r="W483" i="2"/>
  <c r="AA483" i="2"/>
  <c r="E485" i="2"/>
  <c r="I485" i="2"/>
  <c r="M485" i="2"/>
  <c r="Q485" i="2"/>
  <c r="U485" i="2"/>
  <c r="Y485" i="2"/>
  <c r="G487" i="2"/>
  <c r="K487" i="2"/>
  <c r="O487" i="2"/>
  <c r="S487" i="2"/>
  <c r="W487" i="2"/>
  <c r="AA487" i="2"/>
  <c r="G493" i="2"/>
  <c r="K493" i="2"/>
  <c r="O493" i="2"/>
  <c r="S493" i="2"/>
  <c r="W493" i="2"/>
  <c r="AA493" i="2"/>
  <c r="G499" i="2"/>
  <c r="K499" i="2"/>
  <c r="O499" i="2"/>
  <c r="S499" i="2"/>
  <c r="W499" i="2"/>
  <c r="AA499" i="2"/>
  <c r="E501" i="2"/>
  <c r="I501" i="2"/>
  <c r="M501" i="2"/>
  <c r="Q501" i="2"/>
  <c r="U501" i="2"/>
  <c r="Y501" i="2"/>
  <c r="G503" i="2"/>
  <c r="K503" i="2"/>
  <c r="O503" i="2"/>
  <c r="S503" i="2"/>
  <c r="W503" i="2"/>
  <c r="AA503" i="2"/>
  <c r="F509" i="2"/>
  <c r="J509" i="2"/>
  <c r="N509" i="2"/>
  <c r="R509" i="2"/>
  <c r="V509" i="2"/>
  <c r="Z509" i="2"/>
  <c r="G517" i="2"/>
  <c r="K517" i="2"/>
  <c r="O517" i="2"/>
  <c r="S517" i="2"/>
  <c r="W517" i="2"/>
  <c r="AA517" i="2"/>
  <c r="E519" i="2"/>
  <c r="I519" i="2"/>
  <c r="M519" i="2"/>
  <c r="Q519" i="2"/>
  <c r="U519" i="2"/>
  <c r="Y519" i="2"/>
  <c r="G521" i="2"/>
  <c r="K521" i="2"/>
  <c r="O521" i="2"/>
  <c r="S521" i="2"/>
  <c r="W521" i="2"/>
  <c r="AA521" i="2"/>
  <c r="E523" i="2"/>
  <c r="I523" i="2"/>
  <c r="M523" i="2"/>
  <c r="Q523" i="2"/>
  <c r="U523" i="2"/>
  <c r="Y523" i="2"/>
  <c r="G525" i="2"/>
  <c r="K525" i="2"/>
  <c r="O525" i="2"/>
  <c r="S525" i="2"/>
  <c r="W525" i="2"/>
  <c r="AA525" i="2"/>
  <c r="E527" i="2"/>
  <c r="I527" i="2"/>
  <c r="M527" i="2"/>
  <c r="Q527" i="2"/>
  <c r="U527" i="2"/>
  <c r="Y527" i="2"/>
  <c r="G529" i="2"/>
  <c r="K529" i="2"/>
  <c r="O529" i="2"/>
  <c r="S529" i="2"/>
  <c r="W529" i="2"/>
  <c r="AA529" i="2"/>
  <c r="E531" i="2"/>
  <c r="I531" i="2"/>
  <c r="M531" i="2"/>
  <c r="Q531" i="2"/>
  <c r="U531" i="2"/>
  <c r="Y531" i="2"/>
  <c r="G533" i="2"/>
  <c r="K533" i="2"/>
  <c r="O533" i="2"/>
  <c r="S533" i="2"/>
  <c r="W533" i="2"/>
  <c r="AA533" i="2"/>
  <c r="E535" i="2"/>
  <c r="I535" i="2"/>
  <c r="M535" i="2"/>
  <c r="Q535" i="2"/>
  <c r="U535" i="2"/>
  <c r="Y535" i="2"/>
  <c r="G537" i="2"/>
  <c r="K537" i="2"/>
  <c r="O537" i="2"/>
  <c r="S537" i="2"/>
  <c r="W537" i="2"/>
  <c r="AA537" i="2"/>
  <c r="E539" i="2"/>
  <c r="I539" i="2"/>
  <c r="M539" i="2"/>
  <c r="Q539" i="2"/>
  <c r="U539" i="2"/>
  <c r="Y539" i="2"/>
  <c r="G541" i="2"/>
  <c r="K541" i="2"/>
  <c r="O541" i="2"/>
  <c r="S541" i="2"/>
  <c r="W541" i="2"/>
  <c r="AA541" i="2"/>
  <c r="E543" i="2"/>
  <c r="I543" i="2"/>
  <c r="M543" i="2"/>
  <c r="Q543" i="2"/>
  <c r="U543" i="2"/>
  <c r="Y543" i="2"/>
  <c r="F545" i="2"/>
  <c r="J545" i="2"/>
  <c r="N545" i="2"/>
  <c r="R545" i="2"/>
  <c r="V545" i="2"/>
  <c r="Z545" i="2"/>
  <c r="F553" i="2"/>
  <c r="J553" i="2"/>
  <c r="N553" i="2"/>
  <c r="R553" i="2"/>
  <c r="Y557" i="2"/>
  <c r="U557" i="2"/>
  <c r="Q557" i="2"/>
  <c r="M557" i="2"/>
  <c r="I557" i="2"/>
  <c r="E557" i="2"/>
  <c r="AA557" i="2"/>
  <c r="W557" i="2"/>
  <c r="S557" i="2"/>
  <c r="O557" i="2"/>
  <c r="K557" i="2"/>
  <c r="G557" i="2"/>
  <c r="J557" i="2"/>
  <c r="R557" i="2"/>
  <c r="Z557" i="2"/>
  <c r="AA561" i="2"/>
  <c r="W561" i="2"/>
  <c r="S561" i="2"/>
  <c r="O561" i="2"/>
  <c r="K561" i="2"/>
  <c r="G561" i="2"/>
  <c r="Y561" i="2"/>
  <c r="U561" i="2"/>
  <c r="Q561" i="2"/>
  <c r="M561" i="2"/>
  <c r="I561" i="2"/>
  <c r="E561" i="2"/>
  <c r="J561" i="2"/>
  <c r="R561" i="2"/>
  <c r="Z561" i="2"/>
  <c r="Z565" i="2"/>
  <c r="V565" i="2"/>
  <c r="R565" i="2"/>
  <c r="N565" i="2"/>
  <c r="J565" i="2"/>
  <c r="F565" i="2"/>
  <c r="AB565" i="2"/>
  <c r="X565" i="2"/>
  <c r="T565" i="2"/>
  <c r="P565" i="2"/>
  <c r="L565" i="2"/>
  <c r="H565" i="2"/>
  <c r="D565" i="2"/>
  <c r="K565" i="2"/>
  <c r="S565" i="2"/>
  <c r="AA565" i="2"/>
  <c r="I567" i="2"/>
  <c r="Q567" i="2"/>
  <c r="G569" i="2"/>
  <c r="O569" i="2"/>
  <c r="Z573" i="2"/>
  <c r="V573" i="2"/>
  <c r="R573" i="2"/>
  <c r="N573" i="2"/>
  <c r="J573" i="2"/>
  <c r="F573" i="2"/>
  <c r="AB573" i="2"/>
  <c r="X573" i="2"/>
  <c r="T573" i="2"/>
  <c r="P573" i="2"/>
  <c r="L573" i="2"/>
  <c r="H573" i="2"/>
  <c r="D573" i="2"/>
  <c r="K573" i="2"/>
  <c r="S573" i="2"/>
  <c r="AA573" i="2"/>
  <c r="I575" i="2"/>
  <c r="Q575" i="2"/>
  <c r="F577" i="2"/>
  <c r="N577" i="2"/>
  <c r="I579" i="2"/>
  <c r="Q579" i="2"/>
  <c r="F581" i="2"/>
  <c r="N581" i="2"/>
  <c r="I583" i="2"/>
  <c r="Q583" i="2"/>
  <c r="F585" i="2"/>
  <c r="N585" i="2"/>
  <c r="I587" i="2"/>
  <c r="Q587" i="2"/>
  <c r="H589" i="2"/>
  <c r="K593" i="2"/>
  <c r="Y597" i="2"/>
  <c r="U597" i="2"/>
  <c r="Q597" i="2"/>
  <c r="M597" i="2"/>
  <c r="I597" i="2"/>
  <c r="E597" i="2"/>
  <c r="AB597" i="2"/>
  <c r="X597" i="2"/>
  <c r="T597" i="2"/>
  <c r="P597" i="2"/>
  <c r="L597" i="2"/>
  <c r="H597" i="2"/>
  <c r="D597" i="2"/>
  <c r="AA597" i="2"/>
  <c r="W597" i="2"/>
  <c r="S597" i="2"/>
  <c r="O597" i="2"/>
  <c r="K597" i="2"/>
  <c r="G597" i="2"/>
  <c r="R597" i="2"/>
  <c r="Z599" i="2"/>
  <c r="V599" i="2"/>
  <c r="R599" i="2"/>
  <c r="N599" i="2"/>
  <c r="J599" i="2"/>
  <c r="F599" i="2"/>
  <c r="Y599" i="2"/>
  <c r="U599" i="2"/>
  <c r="Q599" i="2"/>
  <c r="M599" i="2"/>
  <c r="I599" i="2"/>
  <c r="E599" i="2"/>
  <c r="AB599" i="2"/>
  <c r="X599" i="2"/>
  <c r="T599" i="2"/>
  <c r="P599" i="2"/>
  <c r="L599" i="2"/>
  <c r="H599" i="2"/>
  <c r="D599" i="2"/>
  <c r="S599" i="2"/>
  <c r="AB691" i="2"/>
  <c r="X691" i="2"/>
  <c r="T691" i="2"/>
  <c r="P691" i="2"/>
  <c r="L691" i="2"/>
  <c r="H691" i="2"/>
  <c r="D691" i="2"/>
  <c r="Z691" i="2"/>
  <c r="U691" i="2"/>
  <c r="O691" i="2"/>
  <c r="J691" i="2"/>
  <c r="E691" i="2"/>
  <c r="W691" i="2"/>
  <c r="R691" i="2"/>
  <c r="M691" i="2"/>
  <c r="G691" i="2"/>
  <c r="V691" i="2"/>
  <c r="K691" i="2"/>
  <c r="S691" i="2"/>
  <c r="I691" i="2"/>
  <c r="AA691" i="2"/>
  <c r="Q691" i="2"/>
  <c r="F691" i="2"/>
  <c r="G439" i="2"/>
  <c r="K439" i="2"/>
  <c r="O439" i="2"/>
  <c r="S439" i="2"/>
  <c r="W439" i="2"/>
  <c r="AA439" i="2"/>
  <c r="G445" i="2"/>
  <c r="K445" i="2"/>
  <c r="O445" i="2"/>
  <c r="S445" i="2"/>
  <c r="W445" i="2"/>
  <c r="AA445" i="2"/>
  <c r="G509" i="2"/>
  <c r="K509" i="2"/>
  <c r="O509" i="2"/>
  <c r="S509" i="2"/>
  <c r="W509" i="2"/>
  <c r="AA509" i="2"/>
  <c r="G545" i="2"/>
  <c r="K545" i="2"/>
  <c r="O545" i="2"/>
  <c r="S545" i="2"/>
  <c r="W545" i="2"/>
  <c r="AA545" i="2"/>
  <c r="AA553" i="2"/>
  <c r="W553" i="2"/>
  <c r="S553" i="2"/>
  <c r="Y553" i="2"/>
  <c r="U553" i="2"/>
  <c r="G553" i="2"/>
  <c r="K553" i="2"/>
  <c r="O553" i="2"/>
  <c r="T553" i="2"/>
  <c r="AB553" i="2"/>
  <c r="AB567" i="2"/>
  <c r="X567" i="2"/>
  <c r="T567" i="2"/>
  <c r="P567" i="2"/>
  <c r="L567" i="2"/>
  <c r="H567" i="2"/>
  <c r="D567" i="2"/>
  <c r="Z567" i="2"/>
  <c r="V567" i="2"/>
  <c r="R567" i="2"/>
  <c r="N567" i="2"/>
  <c r="J567" i="2"/>
  <c r="F567" i="2"/>
  <c r="K567" i="2"/>
  <c r="S567" i="2"/>
  <c r="AA567" i="2"/>
  <c r="AB575" i="2"/>
  <c r="X575" i="2"/>
  <c r="T575" i="2"/>
  <c r="P575" i="2"/>
  <c r="L575" i="2"/>
  <c r="H575" i="2"/>
  <c r="D575" i="2"/>
  <c r="Z575" i="2"/>
  <c r="V575" i="2"/>
  <c r="R575" i="2"/>
  <c r="N575" i="2"/>
  <c r="J575" i="2"/>
  <c r="F575" i="2"/>
  <c r="K575" i="2"/>
  <c r="S575" i="2"/>
  <c r="AA575" i="2"/>
  <c r="Z579" i="2"/>
  <c r="V579" i="2"/>
  <c r="R579" i="2"/>
  <c r="N579" i="2"/>
  <c r="J579" i="2"/>
  <c r="F579" i="2"/>
  <c r="AB579" i="2"/>
  <c r="X579" i="2"/>
  <c r="T579" i="2"/>
  <c r="P579" i="2"/>
  <c r="L579" i="2"/>
  <c r="H579" i="2"/>
  <c r="D579" i="2"/>
  <c r="K579" i="2"/>
  <c r="S579" i="2"/>
  <c r="AA579" i="2"/>
  <c r="AB583" i="2"/>
  <c r="X583" i="2"/>
  <c r="T583" i="2"/>
  <c r="P583" i="2"/>
  <c r="L583" i="2"/>
  <c r="H583" i="2"/>
  <c r="D583" i="2"/>
  <c r="Z583" i="2"/>
  <c r="V583" i="2"/>
  <c r="R583" i="2"/>
  <c r="N583" i="2"/>
  <c r="J583" i="2"/>
  <c r="F583" i="2"/>
  <c r="K583" i="2"/>
  <c r="S583" i="2"/>
  <c r="AA583" i="2"/>
  <c r="Z587" i="2"/>
  <c r="V587" i="2"/>
  <c r="R587" i="2"/>
  <c r="N587" i="2"/>
  <c r="J587" i="2"/>
  <c r="F587" i="2"/>
  <c r="AB587" i="2"/>
  <c r="X587" i="2"/>
  <c r="T587" i="2"/>
  <c r="P587" i="2"/>
  <c r="L587" i="2"/>
  <c r="H587" i="2"/>
  <c r="D587" i="2"/>
  <c r="K587" i="2"/>
  <c r="S587" i="2"/>
  <c r="AA587" i="2"/>
  <c r="Z609" i="2"/>
  <c r="V609" i="2"/>
  <c r="R609" i="2"/>
  <c r="N609" i="2"/>
  <c r="J609" i="2"/>
  <c r="F609" i="2"/>
  <c r="Y609" i="2"/>
  <c r="U609" i="2"/>
  <c r="Q609" i="2"/>
  <c r="M609" i="2"/>
  <c r="I609" i="2"/>
  <c r="E609" i="2"/>
  <c r="AB609" i="2"/>
  <c r="X609" i="2"/>
  <c r="T609" i="2"/>
  <c r="P609" i="2"/>
  <c r="L609" i="2"/>
  <c r="H609" i="2"/>
  <c r="D609" i="2"/>
  <c r="S609" i="2"/>
  <c r="Z617" i="2"/>
  <c r="V617" i="2"/>
  <c r="R617" i="2"/>
  <c r="N617" i="2"/>
  <c r="J617" i="2"/>
  <c r="F617" i="2"/>
  <c r="Y617" i="2"/>
  <c r="U617" i="2"/>
  <c r="Q617" i="2"/>
  <c r="M617" i="2"/>
  <c r="I617" i="2"/>
  <c r="E617" i="2"/>
  <c r="AB617" i="2"/>
  <c r="X617" i="2"/>
  <c r="T617" i="2"/>
  <c r="P617" i="2"/>
  <c r="L617" i="2"/>
  <c r="H617" i="2"/>
  <c r="D617" i="2"/>
  <c r="S617" i="2"/>
  <c r="Z625" i="2"/>
  <c r="V625" i="2"/>
  <c r="R625" i="2"/>
  <c r="N625" i="2"/>
  <c r="J625" i="2"/>
  <c r="F625" i="2"/>
  <c r="Y625" i="2"/>
  <c r="U625" i="2"/>
  <c r="Q625" i="2"/>
  <c r="M625" i="2"/>
  <c r="I625" i="2"/>
  <c r="E625" i="2"/>
  <c r="AB625" i="2"/>
  <c r="X625" i="2"/>
  <c r="T625" i="2"/>
  <c r="P625" i="2"/>
  <c r="L625" i="2"/>
  <c r="H625" i="2"/>
  <c r="D625" i="2"/>
  <c r="S625" i="2"/>
  <c r="Z633" i="2"/>
  <c r="V633" i="2"/>
  <c r="R633" i="2"/>
  <c r="N633" i="2"/>
  <c r="J633" i="2"/>
  <c r="F633" i="2"/>
  <c r="Y633" i="2"/>
  <c r="U633" i="2"/>
  <c r="Q633" i="2"/>
  <c r="M633" i="2"/>
  <c r="I633" i="2"/>
  <c r="E633" i="2"/>
  <c r="AB633" i="2"/>
  <c r="X633" i="2"/>
  <c r="T633" i="2"/>
  <c r="P633" i="2"/>
  <c r="L633" i="2"/>
  <c r="H633" i="2"/>
  <c r="D633" i="2"/>
  <c r="S633" i="2"/>
  <c r="Z641" i="2"/>
  <c r="V641" i="2"/>
  <c r="R641" i="2"/>
  <c r="N641" i="2"/>
  <c r="J641" i="2"/>
  <c r="F641" i="2"/>
  <c r="Y641" i="2"/>
  <c r="U641" i="2"/>
  <c r="Q641" i="2"/>
  <c r="M641" i="2"/>
  <c r="I641" i="2"/>
  <c r="E641" i="2"/>
  <c r="AB641" i="2"/>
  <c r="X641" i="2"/>
  <c r="T641" i="2"/>
  <c r="P641" i="2"/>
  <c r="L641" i="2"/>
  <c r="H641" i="2"/>
  <c r="D641" i="2"/>
  <c r="S641" i="2"/>
  <c r="E343" i="2"/>
  <c r="I343" i="2"/>
  <c r="M343" i="2"/>
  <c r="Q343" i="2"/>
  <c r="U343" i="2"/>
  <c r="G345" i="2"/>
  <c r="K345" i="2"/>
  <c r="O345" i="2"/>
  <c r="S345" i="2"/>
  <c r="W345" i="2"/>
  <c r="G359" i="2"/>
  <c r="K359" i="2"/>
  <c r="O359" i="2"/>
  <c r="S359" i="2"/>
  <c r="W359" i="2"/>
  <c r="E361" i="2"/>
  <c r="I361" i="2"/>
  <c r="M361" i="2"/>
  <c r="Q361" i="2"/>
  <c r="U361" i="2"/>
  <c r="G363" i="2"/>
  <c r="K363" i="2"/>
  <c r="O363" i="2"/>
  <c r="S363" i="2"/>
  <c r="W363" i="2"/>
  <c r="E365" i="2"/>
  <c r="I365" i="2"/>
  <c r="M365" i="2"/>
  <c r="Q365" i="2"/>
  <c r="U365" i="2"/>
  <c r="G367" i="2"/>
  <c r="K367" i="2"/>
  <c r="O367" i="2"/>
  <c r="S367" i="2"/>
  <c r="W367" i="2"/>
  <c r="E369" i="2"/>
  <c r="I369" i="2"/>
  <c r="M369" i="2"/>
  <c r="Q369" i="2"/>
  <c r="U369" i="2"/>
  <c r="G371" i="2"/>
  <c r="K371" i="2"/>
  <c r="O371" i="2"/>
  <c r="S371" i="2"/>
  <c r="W371" i="2"/>
  <c r="G377" i="2"/>
  <c r="K377" i="2"/>
  <c r="O377" i="2"/>
  <c r="S377" i="2"/>
  <c r="W377" i="2"/>
  <c r="E387" i="2"/>
  <c r="I387" i="2"/>
  <c r="M387" i="2"/>
  <c r="Q387" i="2"/>
  <c r="U387" i="2"/>
  <c r="G389" i="2"/>
  <c r="K389" i="2"/>
  <c r="O389" i="2"/>
  <c r="S389" i="2"/>
  <c r="W389" i="2"/>
  <c r="G395" i="2"/>
  <c r="K395" i="2"/>
  <c r="O395" i="2"/>
  <c r="S395" i="2"/>
  <c r="W395" i="2"/>
  <c r="E397" i="2"/>
  <c r="I397" i="2"/>
  <c r="M397" i="2"/>
  <c r="Q397" i="2"/>
  <c r="U397" i="2"/>
  <c r="E403" i="2"/>
  <c r="I403" i="2"/>
  <c r="M403" i="2"/>
  <c r="Q403" i="2"/>
  <c r="U403" i="2"/>
  <c r="G405" i="2"/>
  <c r="K405" i="2"/>
  <c r="O405" i="2"/>
  <c r="S405" i="2"/>
  <c r="W405" i="2"/>
  <c r="E407" i="2"/>
  <c r="I407" i="2"/>
  <c r="M407" i="2"/>
  <c r="Q407" i="2"/>
  <c r="U407" i="2"/>
  <c r="D439" i="2"/>
  <c r="H439" i="2"/>
  <c r="L439" i="2"/>
  <c r="P439" i="2"/>
  <c r="T439" i="2"/>
  <c r="X439" i="2"/>
  <c r="D445" i="2"/>
  <c r="H445" i="2"/>
  <c r="L445" i="2"/>
  <c r="P445" i="2"/>
  <c r="T445" i="2"/>
  <c r="X445" i="2"/>
  <c r="T9" i="3"/>
  <c r="T10" i="3" s="1"/>
  <c r="T11" i="3" s="1"/>
  <c r="G471" i="2"/>
  <c r="K471" i="2"/>
  <c r="O471" i="2"/>
  <c r="S471" i="2"/>
  <c r="W471" i="2"/>
  <c r="AA471" i="2"/>
  <c r="E473" i="2"/>
  <c r="I473" i="2"/>
  <c r="M473" i="2"/>
  <c r="Q473" i="2"/>
  <c r="U473" i="2"/>
  <c r="G475" i="2"/>
  <c r="K475" i="2"/>
  <c r="O475" i="2"/>
  <c r="S475" i="2"/>
  <c r="W475" i="2"/>
  <c r="Q477" i="2"/>
  <c r="U477" i="2"/>
  <c r="I483" i="2"/>
  <c r="M483" i="2"/>
  <c r="Q483" i="2"/>
  <c r="U483" i="2"/>
  <c r="G485" i="2"/>
  <c r="K485" i="2"/>
  <c r="O485" i="2"/>
  <c r="S485" i="2"/>
  <c r="W485" i="2"/>
  <c r="E487" i="2"/>
  <c r="I487" i="2"/>
  <c r="M487" i="2"/>
  <c r="Q487" i="2"/>
  <c r="U487" i="2"/>
  <c r="I493" i="2"/>
  <c r="M493" i="2"/>
  <c r="Q493" i="2"/>
  <c r="U493" i="2"/>
  <c r="E499" i="2"/>
  <c r="I499" i="2"/>
  <c r="M499" i="2"/>
  <c r="Q499" i="2"/>
  <c r="U499" i="2"/>
  <c r="G501" i="2"/>
  <c r="K501" i="2"/>
  <c r="O501" i="2"/>
  <c r="S501" i="2"/>
  <c r="W501" i="2"/>
  <c r="E503" i="2"/>
  <c r="I503" i="2"/>
  <c r="M503" i="2"/>
  <c r="Q503" i="2"/>
  <c r="U503" i="2"/>
  <c r="D509" i="2"/>
  <c r="H509" i="2"/>
  <c r="L509" i="2"/>
  <c r="P509" i="2"/>
  <c r="T509" i="2"/>
  <c r="X509" i="2"/>
  <c r="E517" i="2"/>
  <c r="I517" i="2"/>
  <c r="M517" i="2"/>
  <c r="Q517" i="2"/>
  <c r="U517" i="2"/>
  <c r="G519" i="2"/>
  <c r="K519" i="2"/>
  <c r="O519" i="2"/>
  <c r="S519" i="2"/>
  <c r="W519" i="2"/>
  <c r="E521" i="2"/>
  <c r="I521" i="2"/>
  <c r="M521" i="2"/>
  <c r="Q521" i="2"/>
  <c r="U521" i="2"/>
  <c r="G523" i="2"/>
  <c r="K523" i="2"/>
  <c r="O523" i="2"/>
  <c r="S523" i="2"/>
  <c r="W523" i="2"/>
  <c r="E525" i="2"/>
  <c r="I525" i="2"/>
  <c r="M525" i="2"/>
  <c r="Q525" i="2"/>
  <c r="U525" i="2"/>
  <c r="G527" i="2"/>
  <c r="K527" i="2"/>
  <c r="O527" i="2"/>
  <c r="S527" i="2"/>
  <c r="W527" i="2"/>
  <c r="I529" i="2"/>
  <c r="M529" i="2"/>
  <c r="Q529" i="2"/>
  <c r="U529" i="2"/>
  <c r="G531" i="2"/>
  <c r="K531" i="2"/>
  <c r="O531" i="2"/>
  <c r="S531" i="2"/>
  <c r="W531" i="2"/>
  <c r="I533" i="2"/>
  <c r="M533" i="2"/>
  <c r="Q533" i="2"/>
  <c r="U533" i="2"/>
  <c r="G535" i="2"/>
  <c r="K535" i="2"/>
  <c r="O535" i="2"/>
  <c r="S535" i="2"/>
  <c r="W535" i="2"/>
  <c r="E537" i="2"/>
  <c r="I537" i="2"/>
  <c r="M537" i="2"/>
  <c r="Q537" i="2"/>
  <c r="U537" i="2"/>
  <c r="G539" i="2"/>
  <c r="K539" i="2"/>
  <c r="O539" i="2"/>
  <c r="S539" i="2"/>
  <c r="W539" i="2"/>
  <c r="E541" i="2"/>
  <c r="I541" i="2"/>
  <c r="M541" i="2"/>
  <c r="Q541" i="2"/>
  <c r="U541" i="2"/>
  <c r="G543" i="2"/>
  <c r="K543" i="2"/>
  <c r="O543" i="2"/>
  <c r="S543" i="2"/>
  <c r="W543" i="2"/>
  <c r="D545" i="2"/>
  <c r="H545" i="2"/>
  <c r="L545" i="2"/>
  <c r="P545" i="2"/>
  <c r="T545" i="2"/>
  <c r="X545" i="2"/>
  <c r="D553" i="2"/>
  <c r="H553" i="2"/>
  <c r="L553" i="2"/>
  <c r="P553" i="2"/>
  <c r="V553" i="2"/>
  <c r="F557" i="2"/>
  <c r="N557" i="2"/>
  <c r="V557" i="2"/>
  <c r="F561" i="2"/>
  <c r="N561" i="2"/>
  <c r="V561" i="2"/>
  <c r="G565" i="2"/>
  <c r="O565" i="2"/>
  <c r="W565" i="2"/>
  <c r="E567" i="2"/>
  <c r="M567" i="2"/>
  <c r="U567" i="2"/>
  <c r="Z569" i="2"/>
  <c r="V569" i="2"/>
  <c r="R569" i="2"/>
  <c r="N569" i="2"/>
  <c r="J569" i="2"/>
  <c r="F569" i="2"/>
  <c r="AB569" i="2"/>
  <c r="X569" i="2"/>
  <c r="T569" i="2"/>
  <c r="P569" i="2"/>
  <c r="L569" i="2"/>
  <c r="H569" i="2"/>
  <c r="D569" i="2"/>
  <c r="K569" i="2"/>
  <c r="S569" i="2"/>
  <c r="AA569" i="2"/>
  <c r="G573" i="2"/>
  <c r="O573" i="2"/>
  <c r="W573" i="2"/>
  <c r="E575" i="2"/>
  <c r="M575" i="2"/>
  <c r="U575" i="2"/>
  <c r="Y577" i="2"/>
  <c r="U577" i="2"/>
  <c r="Q577" i="2"/>
  <c r="M577" i="2"/>
  <c r="I577" i="2"/>
  <c r="E577" i="2"/>
  <c r="AA577" i="2"/>
  <c r="W577" i="2"/>
  <c r="S577" i="2"/>
  <c r="O577" i="2"/>
  <c r="K577" i="2"/>
  <c r="G577" i="2"/>
  <c r="J577" i="2"/>
  <c r="R577" i="2"/>
  <c r="Z577" i="2"/>
  <c r="E579" i="2"/>
  <c r="M579" i="2"/>
  <c r="U579" i="2"/>
  <c r="AA581" i="2"/>
  <c r="W581" i="2"/>
  <c r="S581" i="2"/>
  <c r="O581" i="2"/>
  <c r="K581" i="2"/>
  <c r="G581" i="2"/>
  <c r="Y581" i="2"/>
  <c r="U581" i="2"/>
  <c r="Q581" i="2"/>
  <c r="M581" i="2"/>
  <c r="I581" i="2"/>
  <c r="E581" i="2"/>
  <c r="J581" i="2"/>
  <c r="R581" i="2"/>
  <c r="Z581" i="2"/>
  <c r="E583" i="2"/>
  <c r="M583" i="2"/>
  <c r="U583" i="2"/>
  <c r="Y585" i="2"/>
  <c r="U585" i="2"/>
  <c r="Q585" i="2"/>
  <c r="M585" i="2"/>
  <c r="I585" i="2"/>
  <c r="E585" i="2"/>
  <c r="AA585" i="2"/>
  <c r="W585" i="2"/>
  <c r="S585" i="2"/>
  <c r="O585" i="2"/>
  <c r="K585" i="2"/>
  <c r="G585" i="2"/>
  <c r="J585" i="2"/>
  <c r="R585" i="2"/>
  <c r="Z585" i="2"/>
  <c r="E587" i="2"/>
  <c r="M587" i="2"/>
  <c r="U587" i="2"/>
  <c r="AA589" i="2"/>
  <c r="W589" i="2"/>
  <c r="S589" i="2"/>
  <c r="O589" i="2"/>
  <c r="K589" i="2"/>
  <c r="G589" i="2"/>
  <c r="Z589" i="2"/>
  <c r="V589" i="2"/>
  <c r="R589" i="2"/>
  <c r="N589" i="2"/>
  <c r="J589" i="2"/>
  <c r="F589" i="2"/>
  <c r="Y589" i="2"/>
  <c r="U589" i="2"/>
  <c r="Q589" i="2"/>
  <c r="M589" i="2"/>
  <c r="I589" i="2"/>
  <c r="E589" i="2"/>
  <c r="P589" i="2"/>
  <c r="Z593" i="2"/>
  <c r="V593" i="2"/>
  <c r="R593" i="2"/>
  <c r="N593" i="2"/>
  <c r="J593" i="2"/>
  <c r="F593" i="2"/>
  <c r="Y593" i="2"/>
  <c r="U593" i="2"/>
  <c r="Q593" i="2"/>
  <c r="M593" i="2"/>
  <c r="I593" i="2"/>
  <c r="E593" i="2"/>
  <c r="AB593" i="2"/>
  <c r="X593" i="2"/>
  <c r="T593" i="2"/>
  <c r="P593" i="2"/>
  <c r="L593" i="2"/>
  <c r="H593" i="2"/>
  <c r="D593" i="2"/>
  <c r="S593" i="2"/>
  <c r="J597" i="2"/>
  <c r="Z597" i="2"/>
  <c r="K599" i="2"/>
  <c r="AA599" i="2"/>
  <c r="G609" i="2"/>
  <c r="W609" i="2"/>
  <c r="G617" i="2"/>
  <c r="W617" i="2"/>
  <c r="G625" i="2"/>
  <c r="W625" i="2"/>
  <c r="G633" i="2"/>
  <c r="W633" i="2"/>
  <c r="G641" i="2"/>
  <c r="W641" i="2"/>
  <c r="AB681" i="2"/>
  <c r="X681" i="2"/>
  <c r="T681" i="2"/>
  <c r="P681" i="2"/>
  <c r="L681" i="2"/>
  <c r="H681" i="2"/>
  <c r="D681" i="2"/>
  <c r="Z681" i="2"/>
  <c r="U681" i="2"/>
  <c r="O681" i="2"/>
  <c r="J681" i="2"/>
  <c r="E681" i="2"/>
  <c r="W681" i="2"/>
  <c r="R681" i="2"/>
  <c r="M681" i="2"/>
  <c r="G681" i="2"/>
  <c r="V681" i="2"/>
  <c r="K681" i="2"/>
  <c r="S681" i="2"/>
  <c r="I681" i="2"/>
  <c r="AA681" i="2"/>
  <c r="Q681" i="2"/>
  <c r="F681" i="2"/>
  <c r="Y691" i="2"/>
  <c r="AB959" i="2"/>
  <c r="X959" i="2"/>
  <c r="T959" i="2"/>
  <c r="P959" i="2"/>
  <c r="L959" i="2"/>
  <c r="H959" i="2"/>
  <c r="D959" i="2"/>
  <c r="W959" i="2"/>
  <c r="R959" i="2"/>
  <c r="M959" i="2"/>
  <c r="G959" i="2"/>
  <c r="AA959" i="2"/>
  <c r="V959" i="2"/>
  <c r="Q959" i="2"/>
  <c r="K959" i="2"/>
  <c r="F959" i="2"/>
  <c r="U959" i="2"/>
  <c r="J959" i="2"/>
  <c r="S959" i="2"/>
  <c r="I959" i="2"/>
  <c r="O959" i="2"/>
  <c r="N959" i="2"/>
  <c r="Z959" i="2"/>
  <c r="E959" i="2"/>
  <c r="Y959" i="2"/>
  <c r="F591" i="2"/>
  <c r="J591" i="2"/>
  <c r="N591" i="2"/>
  <c r="R591" i="2"/>
  <c r="V591" i="2"/>
  <c r="Z591" i="2"/>
  <c r="F595" i="2"/>
  <c r="J595" i="2"/>
  <c r="N595" i="2"/>
  <c r="R595" i="2"/>
  <c r="V595" i="2"/>
  <c r="Z595" i="2"/>
  <c r="F603" i="2"/>
  <c r="J603" i="2"/>
  <c r="N603" i="2"/>
  <c r="R603" i="2"/>
  <c r="V603" i="2"/>
  <c r="Z603" i="2"/>
  <c r="F607" i="2"/>
  <c r="J607" i="2"/>
  <c r="N607" i="2"/>
  <c r="R607" i="2"/>
  <c r="V607" i="2"/>
  <c r="Z607" i="2"/>
  <c r="F611" i="2"/>
  <c r="J611" i="2"/>
  <c r="N611" i="2"/>
  <c r="R611" i="2"/>
  <c r="V611" i="2"/>
  <c r="Z611" i="2"/>
  <c r="F615" i="2"/>
  <c r="J615" i="2"/>
  <c r="N615" i="2"/>
  <c r="R615" i="2"/>
  <c r="V615" i="2"/>
  <c r="Z615" i="2"/>
  <c r="F619" i="2"/>
  <c r="J619" i="2"/>
  <c r="N619" i="2"/>
  <c r="R619" i="2"/>
  <c r="V619" i="2"/>
  <c r="Z619" i="2"/>
  <c r="F623" i="2"/>
  <c r="J623" i="2"/>
  <c r="N623" i="2"/>
  <c r="R623" i="2"/>
  <c r="V623" i="2"/>
  <c r="Z623" i="2"/>
  <c r="F627" i="2"/>
  <c r="J627" i="2"/>
  <c r="N627" i="2"/>
  <c r="R627" i="2"/>
  <c r="V627" i="2"/>
  <c r="Z627" i="2"/>
  <c r="F631" i="2"/>
  <c r="J631" i="2"/>
  <c r="N631" i="2"/>
  <c r="R631" i="2"/>
  <c r="V631" i="2"/>
  <c r="Z631" i="2"/>
  <c r="F635" i="2"/>
  <c r="J635" i="2"/>
  <c r="N635" i="2"/>
  <c r="R635" i="2"/>
  <c r="V635" i="2"/>
  <c r="Z635" i="2"/>
  <c r="F639" i="2"/>
  <c r="J639" i="2"/>
  <c r="N639" i="2"/>
  <c r="R639" i="2"/>
  <c r="V639" i="2"/>
  <c r="Z639" i="2"/>
  <c r="F643" i="2"/>
  <c r="J643" i="2"/>
  <c r="N643" i="2"/>
  <c r="R643" i="2"/>
  <c r="V643" i="2"/>
  <c r="Z643" i="2"/>
  <c r="F647" i="2"/>
  <c r="J647" i="2"/>
  <c r="N647" i="2"/>
  <c r="S647" i="2"/>
  <c r="I649" i="2"/>
  <c r="Q649" i="2"/>
  <c r="I673" i="2"/>
  <c r="K675" i="2"/>
  <c r="H683" i="2"/>
  <c r="K689" i="2"/>
  <c r="AA695" i="2"/>
  <c r="W695" i="2"/>
  <c r="S695" i="2"/>
  <c r="O695" i="2"/>
  <c r="K695" i="2"/>
  <c r="G695" i="2"/>
  <c r="Z695" i="2"/>
  <c r="U695" i="2"/>
  <c r="P695" i="2"/>
  <c r="J695" i="2"/>
  <c r="E695" i="2"/>
  <c r="V695" i="2"/>
  <c r="N695" i="2"/>
  <c r="H695" i="2"/>
  <c r="Y695" i="2"/>
  <c r="R695" i="2"/>
  <c r="L695" i="2"/>
  <c r="D695" i="2"/>
  <c r="Q695" i="2"/>
  <c r="Y699" i="2"/>
  <c r="U699" i="2"/>
  <c r="Q699" i="2"/>
  <c r="M699" i="2"/>
  <c r="I699" i="2"/>
  <c r="E699" i="2"/>
  <c r="Z699" i="2"/>
  <c r="T699" i="2"/>
  <c r="O699" i="2"/>
  <c r="J699" i="2"/>
  <c r="D699" i="2"/>
  <c r="X699" i="2"/>
  <c r="R699" i="2"/>
  <c r="K699" i="2"/>
  <c r="AB699" i="2"/>
  <c r="V699" i="2"/>
  <c r="N699" i="2"/>
  <c r="G699" i="2"/>
  <c r="P699" i="2"/>
  <c r="AB941" i="2"/>
  <c r="X941" i="2"/>
  <c r="T941" i="2"/>
  <c r="P941" i="2"/>
  <c r="L941" i="2"/>
  <c r="H941" i="2"/>
  <c r="D941" i="2"/>
  <c r="Z941" i="2"/>
  <c r="U941" i="2"/>
  <c r="O941" i="2"/>
  <c r="J941" i="2"/>
  <c r="E941" i="2"/>
  <c r="Y941" i="2"/>
  <c r="S941" i="2"/>
  <c r="N941" i="2"/>
  <c r="I941" i="2"/>
  <c r="R941" i="2"/>
  <c r="G941" i="2"/>
  <c r="AA941" i="2"/>
  <c r="Q941" i="2"/>
  <c r="F941" i="2"/>
  <c r="V941" i="2"/>
  <c r="M941" i="2"/>
  <c r="K941" i="2"/>
  <c r="G591" i="2"/>
  <c r="K591" i="2"/>
  <c r="O591" i="2"/>
  <c r="S591" i="2"/>
  <c r="W591" i="2"/>
  <c r="AA591" i="2"/>
  <c r="G595" i="2"/>
  <c r="K595" i="2"/>
  <c r="O595" i="2"/>
  <c r="S595" i="2"/>
  <c r="W595" i="2"/>
  <c r="AA595" i="2"/>
  <c r="G603" i="2"/>
  <c r="K603" i="2"/>
  <c r="O603" i="2"/>
  <c r="S603" i="2"/>
  <c r="W603" i="2"/>
  <c r="AA603" i="2"/>
  <c r="G607" i="2"/>
  <c r="K607" i="2"/>
  <c r="O607" i="2"/>
  <c r="S607" i="2"/>
  <c r="W607" i="2"/>
  <c r="AA607" i="2"/>
  <c r="G611" i="2"/>
  <c r="K611" i="2"/>
  <c r="O611" i="2"/>
  <c r="S611" i="2"/>
  <c r="W611" i="2"/>
  <c r="AA611" i="2"/>
  <c r="G615" i="2"/>
  <c r="K615" i="2"/>
  <c r="O615" i="2"/>
  <c r="S615" i="2"/>
  <c r="W615" i="2"/>
  <c r="AA615" i="2"/>
  <c r="G619" i="2"/>
  <c r="K619" i="2"/>
  <c r="O619" i="2"/>
  <c r="S619" i="2"/>
  <c r="W619" i="2"/>
  <c r="AA619" i="2"/>
  <c r="G623" i="2"/>
  <c r="K623" i="2"/>
  <c r="O623" i="2"/>
  <c r="S623" i="2"/>
  <c r="W623" i="2"/>
  <c r="AA623" i="2"/>
  <c r="G627" i="2"/>
  <c r="K627" i="2"/>
  <c r="O627" i="2"/>
  <c r="S627" i="2"/>
  <c r="W627" i="2"/>
  <c r="AA627" i="2"/>
  <c r="G631" i="2"/>
  <c r="K631" i="2"/>
  <c r="O631" i="2"/>
  <c r="S631" i="2"/>
  <c r="W631" i="2"/>
  <c r="AA631" i="2"/>
  <c r="G635" i="2"/>
  <c r="K635" i="2"/>
  <c r="O635" i="2"/>
  <c r="S635" i="2"/>
  <c r="W635" i="2"/>
  <c r="AA635" i="2"/>
  <c r="G639" i="2"/>
  <c r="K639" i="2"/>
  <c r="O639" i="2"/>
  <c r="S639" i="2"/>
  <c r="W639" i="2"/>
  <c r="AA639" i="2"/>
  <c r="G643" i="2"/>
  <c r="K643" i="2"/>
  <c r="O643" i="2"/>
  <c r="S643" i="2"/>
  <c r="W643" i="2"/>
  <c r="AA643" i="2"/>
  <c r="Z647" i="2"/>
  <c r="V647" i="2"/>
  <c r="R647" i="2"/>
  <c r="AB647" i="2"/>
  <c r="X647" i="2"/>
  <c r="T647" i="2"/>
  <c r="G647" i="2"/>
  <c r="K647" i="2"/>
  <c r="O647" i="2"/>
  <c r="U647" i="2"/>
  <c r="Y649" i="2"/>
  <c r="X649" i="2"/>
  <c r="T649" i="2"/>
  <c r="P649" i="2"/>
  <c r="L649" i="2"/>
  <c r="H649" i="2"/>
  <c r="D649" i="2"/>
  <c r="AA649" i="2"/>
  <c r="V649" i="2"/>
  <c r="R649" i="2"/>
  <c r="N649" i="2"/>
  <c r="J649" i="2"/>
  <c r="F649" i="2"/>
  <c r="K649" i="2"/>
  <c r="S649" i="2"/>
  <c r="AB649" i="2"/>
  <c r="Y675" i="2"/>
  <c r="U675" i="2"/>
  <c r="Q675" i="2"/>
  <c r="M675" i="2"/>
  <c r="I675" i="2"/>
  <c r="E675" i="2"/>
  <c r="AB675" i="2"/>
  <c r="W675" i="2"/>
  <c r="R675" i="2"/>
  <c r="L675" i="2"/>
  <c r="G675" i="2"/>
  <c r="Z675" i="2"/>
  <c r="T675" i="2"/>
  <c r="O675" i="2"/>
  <c r="J675" i="2"/>
  <c r="D675" i="2"/>
  <c r="N675" i="2"/>
  <c r="X675" i="2"/>
  <c r="Z689" i="2"/>
  <c r="V689" i="2"/>
  <c r="R689" i="2"/>
  <c r="N689" i="2"/>
  <c r="J689" i="2"/>
  <c r="F689" i="2"/>
  <c r="Y689" i="2"/>
  <c r="T689" i="2"/>
  <c r="O689" i="2"/>
  <c r="I689" i="2"/>
  <c r="D689" i="2"/>
  <c r="AB689" i="2"/>
  <c r="W689" i="2"/>
  <c r="Q689" i="2"/>
  <c r="L689" i="2"/>
  <c r="G689" i="2"/>
  <c r="M689" i="2"/>
  <c r="X689" i="2"/>
  <c r="AB697" i="2"/>
  <c r="X697" i="2"/>
  <c r="T697" i="2"/>
  <c r="P697" i="2"/>
  <c r="L697" i="2"/>
  <c r="H697" i="2"/>
  <c r="D697" i="2"/>
  <c r="Z697" i="2"/>
  <c r="U697" i="2"/>
  <c r="O697" i="2"/>
  <c r="J697" i="2"/>
  <c r="E697" i="2"/>
  <c r="W697" i="2"/>
  <c r="Q697" i="2"/>
  <c r="I697" i="2"/>
  <c r="AA697" i="2"/>
  <c r="S697" i="2"/>
  <c r="M697" i="2"/>
  <c r="F697" i="2"/>
  <c r="R697" i="2"/>
  <c r="Y707" i="2"/>
  <c r="U707" i="2"/>
  <c r="Q707" i="2"/>
  <c r="M707" i="2"/>
  <c r="I707" i="2"/>
  <c r="E707" i="2"/>
  <c r="AB707" i="2"/>
  <c r="W707" i="2"/>
  <c r="R707" i="2"/>
  <c r="L707" i="2"/>
  <c r="G707" i="2"/>
  <c r="V707" i="2"/>
  <c r="O707" i="2"/>
  <c r="H707" i="2"/>
  <c r="AA707" i="2"/>
  <c r="T707" i="2"/>
  <c r="N707" i="2"/>
  <c r="F707" i="2"/>
  <c r="Z707" i="2"/>
  <c r="S707" i="2"/>
  <c r="K707" i="2"/>
  <c r="D707" i="2"/>
  <c r="Y812" i="2"/>
  <c r="U812" i="2"/>
  <c r="Q812" i="2"/>
  <c r="M812" i="2"/>
  <c r="I812" i="2"/>
  <c r="E812" i="2"/>
  <c r="AB812" i="2"/>
  <c r="X812" i="2"/>
  <c r="T812" i="2"/>
  <c r="P812" i="2"/>
  <c r="L812" i="2"/>
  <c r="H812" i="2"/>
  <c r="D812" i="2"/>
  <c r="Z812" i="2"/>
  <c r="R812" i="2"/>
  <c r="J812" i="2"/>
  <c r="W812" i="2"/>
  <c r="O812" i="2"/>
  <c r="G812" i="2"/>
  <c r="N812" i="2"/>
  <c r="AA812" i="2"/>
  <c r="K812" i="2"/>
  <c r="V812" i="2"/>
  <c r="F812" i="2"/>
  <c r="Y881" i="2"/>
  <c r="U881" i="2"/>
  <c r="Q881" i="2"/>
  <c r="M881" i="2"/>
  <c r="I881" i="2"/>
  <c r="E881" i="2"/>
  <c r="X881" i="2"/>
  <c r="S881" i="2"/>
  <c r="N881" i="2"/>
  <c r="H881" i="2"/>
  <c r="AB881" i="2"/>
  <c r="W881" i="2"/>
  <c r="R881" i="2"/>
  <c r="L881" i="2"/>
  <c r="G881" i="2"/>
  <c r="AA881" i="2"/>
  <c r="P881" i="2"/>
  <c r="F881" i="2"/>
  <c r="Z881" i="2"/>
  <c r="O881" i="2"/>
  <c r="D881" i="2"/>
  <c r="T881" i="2"/>
  <c r="K881" i="2"/>
  <c r="J881" i="2"/>
  <c r="D591" i="2"/>
  <c r="H591" i="2"/>
  <c r="L591" i="2"/>
  <c r="P591" i="2"/>
  <c r="T591" i="2"/>
  <c r="X591" i="2"/>
  <c r="D595" i="2"/>
  <c r="H595" i="2"/>
  <c r="L595" i="2"/>
  <c r="P595" i="2"/>
  <c r="T595" i="2"/>
  <c r="X595" i="2"/>
  <c r="D603" i="2"/>
  <c r="H603" i="2"/>
  <c r="L603" i="2"/>
  <c r="P603" i="2"/>
  <c r="T603" i="2"/>
  <c r="X603" i="2"/>
  <c r="D607" i="2"/>
  <c r="H607" i="2"/>
  <c r="L607" i="2"/>
  <c r="P607" i="2"/>
  <c r="T607" i="2"/>
  <c r="X607" i="2"/>
  <c r="D611" i="2"/>
  <c r="H611" i="2"/>
  <c r="L611" i="2"/>
  <c r="P611" i="2"/>
  <c r="T611" i="2"/>
  <c r="X611" i="2"/>
  <c r="D615" i="2"/>
  <c r="H615" i="2"/>
  <c r="L615" i="2"/>
  <c r="P615" i="2"/>
  <c r="T615" i="2"/>
  <c r="X615" i="2"/>
  <c r="D619" i="2"/>
  <c r="H619" i="2"/>
  <c r="L619" i="2"/>
  <c r="P619" i="2"/>
  <c r="T619" i="2"/>
  <c r="X619" i="2"/>
  <c r="D623" i="2"/>
  <c r="H623" i="2"/>
  <c r="L623" i="2"/>
  <c r="P623" i="2"/>
  <c r="T623" i="2"/>
  <c r="X623" i="2"/>
  <c r="D627" i="2"/>
  <c r="H627" i="2"/>
  <c r="L627" i="2"/>
  <c r="P627" i="2"/>
  <c r="T627" i="2"/>
  <c r="X627" i="2"/>
  <c r="D631" i="2"/>
  <c r="H631" i="2"/>
  <c r="L631" i="2"/>
  <c r="P631" i="2"/>
  <c r="T631" i="2"/>
  <c r="X631" i="2"/>
  <c r="D635" i="2"/>
  <c r="H635" i="2"/>
  <c r="L635" i="2"/>
  <c r="P635" i="2"/>
  <c r="T635" i="2"/>
  <c r="X635" i="2"/>
  <c r="D639" i="2"/>
  <c r="H639" i="2"/>
  <c r="L639" i="2"/>
  <c r="P639" i="2"/>
  <c r="T639" i="2"/>
  <c r="X639" i="2"/>
  <c r="D643" i="2"/>
  <c r="H643" i="2"/>
  <c r="L643" i="2"/>
  <c r="P643" i="2"/>
  <c r="T643" i="2"/>
  <c r="X643" i="2"/>
  <c r="D647" i="2"/>
  <c r="H647" i="2"/>
  <c r="L647" i="2"/>
  <c r="P647" i="2"/>
  <c r="W647" i="2"/>
  <c r="E649" i="2"/>
  <c r="M649" i="2"/>
  <c r="U649" i="2"/>
  <c r="AB673" i="2"/>
  <c r="X673" i="2"/>
  <c r="T673" i="2"/>
  <c r="P673" i="2"/>
  <c r="L673" i="2"/>
  <c r="H673" i="2"/>
  <c r="D673" i="2"/>
  <c r="W673" i="2"/>
  <c r="R673" i="2"/>
  <c r="M673" i="2"/>
  <c r="G673" i="2"/>
  <c r="Z673" i="2"/>
  <c r="U673" i="2"/>
  <c r="O673" i="2"/>
  <c r="J673" i="2"/>
  <c r="E673" i="2"/>
  <c r="N673" i="2"/>
  <c r="Y673" i="2"/>
  <c r="F675" i="2"/>
  <c r="P675" i="2"/>
  <c r="AA675" i="2"/>
  <c r="Y683" i="2"/>
  <c r="U683" i="2"/>
  <c r="Q683" i="2"/>
  <c r="M683" i="2"/>
  <c r="I683" i="2"/>
  <c r="E683" i="2"/>
  <c r="Z683" i="2"/>
  <c r="T683" i="2"/>
  <c r="O683" i="2"/>
  <c r="J683" i="2"/>
  <c r="D683" i="2"/>
  <c r="AB683" i="2"/>
  <c r="W683" i="2"/>
  <c r="R683" i="2"/>
  <c r="L683" i="2"/>
  <c r="G683" i="2"/>
  <c r="N683" i="2"/>
  <c r="X683" i="2"/>
  <c r="E689" i="2"/>
  <c r="P689" i="2"/>
  <c r="AA689" i="2"/>
  <c r="G697" i="2"/>
  <c r="V697" i="2"/>
  <c r="AB705" i="2"/>
  <c r="X705" i="2"/>
  <c r="T705" i="2"/>
  <c r="P705" i="2"/>
  <c r="L705" i="2"/>
  <c r="H705" i="2"/>
  <c r="D705" i="2"/>
  <c r="W705" i="2"/>
  <c r="R705" i="2"/>
  <c r="M705" i="2"/>
  <c r="G705" i="2"/>
  <c r="V705" i="2"/>
  <c r="O705" i="2"/>
  <c r="I705" i="2"/>
  <c r="AA705" i="2"/>
  <c r="U705" i="2"/>
  <c r="Z705" i="2"/>
  <c r="S705" i="2"/>
  <c r="K705" i="2"/>
  <c r="E705" i="2"/>
  <c r="Q705" i="2"/>
  <c r="J707" i="2"/>
  <c r="Z709" i="2"/>
  <c r="V709" i="2"/>
  <c r="R709" i="2"/>
  <c r="N709" i="2"/>
  <c r="J709" i="2"/>
  <c r="F709" i="2"/>
  <c r="AA709" i="2"/>
  <c r="U709" i="2"/>
  <c r="P709" i="2"/>
  <c r="K709" i="2"/>
  <c r="E709" i="2"/>
  <c r="W709" i="2"/>
  <c r="O709" i="2"/>
  <c r="H709" i="2"/>
  <c r="AB709" i="2"/>
  <c r="T709" i="2"/>
  <c r="M709" i="2"/>
  <c r="G709" i="2"/>
  <c r="Y709" i="2"/>
  <c r="S709" i="2"/>
  <c r="L709" i="2"/>
  <c r="D709" i="2"/>
  <c r="Y800" i="2"/>
  <c r="U800" i="2"/>
  <c r="Q800" i="2"/>
  <c r="M800" i="2"/>
  <c r="I800" i="2"/>
  <c r="E800" i="2"/>
  <c r="AB800" i="2"/>
  <c r="X800" i="2"/>
  <c r="T800" i="2"/>
  <c r="P800" i="2"/>
  <c r="L800" i="2"/>
  <c r="H800" i="2"/>
  <c r="D800" i="2"/>
  <c r="W800" i="2"/>
  <c r="O800" i="2"/>
  <c r="G800" i="2"/>
  <c r="V800" i="2"/>
  <c r="N800" i="2"/>
  <c r="F800" i="2"/>
  <c r="R800" i="2"/>
  <c r="AA800" i="2"/>
  <c r="K800" i="2"/>
  <c r="Z800" i="2"/>
  <c r="J800" i="2"/>
  <c r="S812" i="2"/>
  <c r="V881" i="2"/>
  <c r="Y905" i="2"/>
  <c r="U905" i="2"/>
  <c r="Q905" i="2"/>
  <c r="M905" i="2"/>
  <c r="I905" i="2"/>
  <c r="E905" i="2"/>
  <c r="AA905" i="2"/>
  <c r="V905" i="2"/>
  <c r="P905" i="2"/>
  <c r="K905" i="2"/>
  <c r="F905" i="2"/>
  <c r="Z905" i="2"/>
  <c r="T905" i="2"/>
  <c r="O905" i="2"/>
  <c r="J905" i="2"/>
  <c r="D905" i="2"/>
  <c r="S905" i="2"/>
  <c r="H905" i="2"/>
  <c r="AB905" i="2"/>
  <c r="R905" i="2"/>
  <c r="G905" i="2"/>
  <c r="W905" i="2"/>
  <c r="K9" i="3"/>
  <c r="K10" i="3" s="1"/>
  <c r="K11" i="3" s="1"/>
  <c r="N905" i="2"/>
  <c r="L905" i="2"/>
  <c r="F653" i="2"/>
  <c r="K653" i="2"/>
  <c r="P653" i="2"/>
  <c r="V653" i="2"/>
  <c r="F657" i="2"/>
  <c r="K657" i="2"/>
  <c r="P657" i="2"/>
  <c r="V657" i="2"/>
  <c r="E671" i="2"/>
  <c r="J671" i="2"/>
  <c r="P671" i="2"/>
  <c r="U671" i="2"/>
  <c r="Z677" i="2"/>
  <c r="V677" i="2"/>
  <c r="R677" i="2"/>
  <c r="N677" i="2"/>
  <c r="J677" i="2"/>
  <c r="F677" i="2"/>
  <c r="H677" i="2"/>
  <c r="M677" i="2"/>
  <c r="S677" i="2"/>
  <c r="X677" i="2"/>
  <c r="AA679" i="2"/>
  <c r="W679" i="2"/>
  <c r="S679" i="2"/>
  <c r="O679" i="2"/>
  <c r="K679" i="2"/>
  <c r="G679" i="2"/>
  <c r="H679" i="2"/>
  <c r="M679" i="2"/>
  <c r="R679" i="2"/>
  <c r="X679" i="2"/>
  <c r="U685" i="2"/>
  <c r="F687" i="2"/>
  <c r="K687" i="2"/>
  <c r="Q687" i="2"/>
  <c r="V687" i="2"/>
  <c r="Z693" i="2"/>
  <c r="AA693" i="2"/>
  <c r="V693" i="2"/>
  <c r="R693" i="2"/>
  <c r="N693" i="2"/>
  <c r="J693" i="2"/>
  <c r="F693" i="2"/>
  <c r="H693" i="2"/>
  <c r="M693" i="2"/>
  <c r="S693" i="2"/>
  <c r="X693" i="2"/>
  <c r="N711" i="2"/>
  <c r="Y724" i="2"/>
  <c r="U724" i="2"/>
  <c r="Q724" i="2"/>
  <c r="M724" i="2"/>
  <c r="I724" i="2"/>
  <c r="E724" i="2"/>
  <c r="AB724" i="2"/>
  <c r="W724" i="2"/>
  <c r="R724" i="2"/>
  <c r="L724" i="2"/>
  <c r="G724" i="2"/>
  <c r="AA724" i="2"/>
  <c r="V724" i="2"/>
  <c r="P724" i="2"/>
  <c r="K724" i="2"/>
  <c r="F724" i="2"/>
  <c r="N724" i="2"/>
  <c r="X724" i="2"/>
  <c r="H728" i="2"/>
  <c r="Y732" i="2"/>
  <c r="U732" i="2"/>
  <c r="Q732" i="2"/>
  <c r="M732" i="2"/>
  <c r="I732" i="2"/>
  <c r="E732" i="2"/>
  <c r="AB732" i="2"/>
  <c r="W732" i="2"/>
  <c r="R732" i="2"/>
  <c r="L732" i="2"/>
  <c r="G732" i="2"/>
  <c r="AA732" i="2"/>
  <c r="V732" i="2"/>
  <c r="P732" i="2"/>
  <c r="K732" i="2"/>
  <c r="F732" i="2"/>
  <c r="N732" i="2"/>
  <c r="X732" i="2"/>
  <c r="H736" i="2"/>
  <c r="Y740" i="2"/>
  <c r="U740" i="2"/>
  <c r="Q740" i="2"/>
  <c r="M740" i="2"/>
  <c r="I740" i="2"/>
  <c r="E740" i="2"/>
  <c r="AB740" i="2"/>
  <c r="W740" i="2"/>
  <c r="R740" i="2"/>
  <c r="L740" i="2"/>
  <c r="G740" i="2"/>
  <c r="AA740" i="2"/>
  <c r="V740" i="2"/>
  <c r="P740" i="2"/>
  <c r="K740" i="2"/>
  <c r="F740" i="2"/>
  <c r="N740" i="2"/>
  <c r="X740" i="2"/>
  <c r="H744" i="2"/>
  <c r="Y748" i="2"/>
  <c r="U748" i="2"/>
  <c r="Q748" i="2"/>
  <c r="M748" i="2"/>
  <c r="I748" i="2"/>
  <c r="E748" i="2"/>
  <c r="AB748" i="2"/>
  <c r="W748" i="2"/>
  <c r="R748" i="2"/>
  <c r="L748" i="2"/>
  <c r="G748" i="2"/>
  <c r="AA748" i="2"/>
  <c r="V748" i="2"/>
  <c r="P748" i="2"/>
  <c r="K748" i="2"/>
  <c r="F748" i="2"/>
  <c r="N748" i="2"/>
  <c r="X748" i="2"/>
  <c r="H752" i="2"/>
  <c r="Y756" i="2"/>
  <c r="U756" i="2"/>
  <c r="Q756" i="2"/>
  <c r="M756" i="2"/>
  <c r="I756" i="2"/>
  <c r="E756" i="2"/>
  <c r="AB756" i="2"/>
  <c r="W756" i="2"/>
  <c r="R756" i="2"/>
  <c r="L756" i="2"/>
  <c r="G756" i="2"/>
  <c r="AA756" i="2"/>
  <c r="V756" i="2"/>
  <c r="P756" i="2"/>
  <c r="K756" i="2"/>
  <c r="F756" i="2"/>
  <c r="N756" i="2"/>
  <c r="X756" i="2"/>
  <c r="H760" i="2"/>
  <c r="Y764" i="2"/>
  <c r="U764" i="2"/>
  <c r="Q764" i="2"/>
  <c r="M764" i="2"/>
  <c r="I764" i="2"/>
  <c r="E764" i="2"/>
  <c r="AB764" i="2"/>
  <c r="W764" i="2"/>
  <c r="R764" i="2"/>
  <c r="L764" i="2"/>
  <c r="G764" i="2"/>
  <c r="AA764" i="2"/>
  <c r="V764" i="2"/>
  <c r="P764" i="2"/>
  <c r="K764" i="2"/>
  <c r="F764" i="2"/>
  <c r="N764" i="2"/>
  <c r="X764" i="2"/>
  <c r="H768" i="2"/>
  <c r="Y772" i="2"/>
  <c r="U772" i="2"/>
  <c r="Q772" i="2"/>
  <c r="M772" i="2"/>
  <c r="I772" i="2"/>
  <c r="E772" i="2"/>
  <c r="AB772" i="2"/>
  <c r="W772" i="2"/>
  <c r="R772" i="2"/>
  <c r="L772" i="2"/>
  <c r="G772" i="2"/>
  <c r="AA772" i="2"/>
  <c r="V772" i="2"/>
  <c r="P772" i="2"/>
  <c r="K772" i="2"/>
  <c r="F772" i="2"/>
  <c r="N772" i="2"/>
  <c r="X772" i="2"/>
  <c r="Y784" i="2"/>
  <c r="U784" i="2"/>
  <c r="Q784" i="2"/>
  <c r="M784" i="2"/>
  <c r="I784" i="2"/>
  <c r="E784" i="2"/>
  <c r="AB784" i="2"/>
  <c r="X784" i="2"/>
  <c r="T784" i="2"/>
  <c r="P784" i="2"/>
  <c r="L784" i="2"/>
  <c r="H784" i="2"/>
  <c r="D784" i="2"/>
  <c r="W784" i="2"/>
  <c r="O784" i="2"/>
  <c r="G784" i="2"/>
  <c r="V784" i="2"/>
  <c r="N784" i="2"/>
  <c r="F784" i="2"/>
  <c r="S784" i="2"/>
  <c r="Y796" i="2"/>
  <c r="U796" i="2"/>
  <c r="Q796" i="2"/>
  <c r="M796" i="2"/>
  <c r="I796" i="2"/>
  <c r="E796" i="2"/>
  <c r="AB796" i="2"/>
  <c r="X796" i="2"/>
  <c r="T796" i="2"/>
  <c r="P796" i="2"/>
  <c r="L796" i="2"/>
  <c r="H796" i="2"/>
  <c r="D796" i="2"/>
  <c r="Z796" i="2"/>
  <c r="R796" i="2"/>
  <c r="J796" i="2"/>
  <c r="W796" i="2"/>
  <c r="O796" i="2"/>
  <c r="G796" i="2"/>
  <c r="S796" i="2"/>
  <c r="K816" i="2"/>
  <c r="K828" i="2"/>
  <c r="Z895" i="2"/>
  <c r="V895" i="2"/>
  <c r="R895" i="2"/>
  <c r="N895" i="2"/>
  <c r="J895" i="2"/>
  <c r="F895" i="2"/>
  <c r="AA895" i="2"/>
  <c r="U895" i="2"/>
  <c r="P895" i="2"/>
  <c r="K895" i="2"/>
  <c r="E895" i="2"/>
  <c r="Y895" i="2"/>
  <c r="T895" i="2"/>
  <c r="O895" i="2"/>
  <c r="I895" i="2"/>
  <c r="D895" i="2"/>
  <c r="S895" i="2"/>
  <c r="H895" i="2"/>
  <c r="AB895" i="2"/>
  <c r="Q895" i="2"/>
  <c r="G895" i="2"/>
  <c r="X895" i="2"/>
  <c r="Y913" i="2"/>
  <c r="U913" i="2"/>
  <c r="Q913" i="2"/>
  <c r="M913" i="2"/>
  <c r="I913" i="2"/>
  <c r="E913" i="2"/>
  <c r="X913" i="2"/>
  <c r="S913" i="2"/>
  <c r="N913" i="2"/>
  <c r="H913" i="2"/>
  <c r="AB913" i="2"/>
  <c r="W913" i="2"/>
  <c r="R913" i="2"/>
  <c r="L913" i="2"/>
  <c r="G913" i="2"/>
  <c r="AA913" i="2"/>
  <c r="P913" i="2"/>
  <c r="F913" i="2"/>
  <c r="Z913" i="2"/>
  <c r="O913" i="2"/>
  <c r="D913" i="2"/>
  <c r="V913" i="2"/>
  <c r="Z937" i="2"/>
  <c r="V937" i="2"/>
  <c r="R937" i="2"/>
  <c r="N937" i="2"/>
  <c r="J937" i="2"/>
  <c r="F937" i="2"/>
  <c r="AA937" i="2"/>
  <c r="U937" i="2"/>
  <c r="P937" i="2"/>
  <c r="K937" i="2"/>
  <c r="E937" i="2"/>
  <c r="Y937" i="2"/>
  <c r="T937" i="2"/>
  <c r="O937" i="2"/>
  <c r="I937" i="2"/>
  <c r="D937" i="2"/>
  <c r="S937" i="2"/>
  <c r="H937" i="2"/>
  <c r="AB937" i="2"/>
  <c r="Q937" i="2"/>
  <c r="G937" i="2"/>
  <c r="X937" i="2"/>
  <c r="AB1053" i="2"/>
  <c r="X1053" i="2"/>
  <c r="T1053" i="2"/>
  <c r="P1053" i="2"/>
  <c r="L1053" i="2"/>
  <c r="H1053" i="2"/>
  <c r="D1053" i="2"/>
  <c r="W1053" i="2"/>
  <c r="R1053" i="2"/>
  <c r="M1053" i="2"/>
  <c r="G1053" i="2"/>
  <c r="AA1053" i="2"/>
  <c r="V1053" i="2"/>
  <c r="Q1053" i="2"/>
  <c r="K1053" i="2"/>
  <c r="F1053" i="2"/>
  <c r="Z1053" i="2"/>
  <c r="U1053" i="2"/>
  <c r="O1053" i="2"/>
  <c r="J1053" i="2"/>
  <c r="E1053" i="2"/>
  <c r="N1053" i="2"/>
  <c r="I1053" i="2"/>
  <c r="Y1053" i="2"/>
  <c r="S1053" i="2"/>
  <c r="Y780" i="2"/>
  <c r="U780" i="2"/>
  <c r="Q780" i="2"/>
  <c r="M780" i="2"/>
  <c r="I780" i="2"/>
  <c r="E780" i="2"/>
  <c r="AB780" i="2"/>
  <c r="X780" i="2"/>
  <c r="T780" i="2"/>
  <c r="P780" i="2"/>
  <c r="L780" i="2"/>
  <c r="H780" i="2"/>
  <c r="D780" i="2"/>
  <c r="Z780" i="2"/>
  <c r="R780" i="2"/>
  <c r="J780" i="2"/>
  <c r="W780" i="2"/>
  <c r="O780" i="2"/>
  <c r="G780" i="2"/>
  <c r="S780" i="2"/>
  <c r="Z883" i="2"/>
  <c r="V883" i="2"/>
  <c r="R883" i="2"/>
  <c r="N883" i="2"/>
  <c r="J883" i="2"/>
  <c r="F883" i="2"/>
  <c r="AB883" i="2"/>
  <c r="W883" i="2"/>
  <c r="Q883" i="2"/>
  <c r="L883" i="2"/>
  <c r="G883" i="2"/>
  <c r="AA883" i="2"/>
  <c r="U883" i="2"/>
  <c r="P883" i="2"/>
  <c r="K883" i="2"/>
  <c r="E883" i="2"/>
  <c r="S883" i="2"/>
  <c r="H883" i="2"/>
  <c r="Y883" i="2"/>
  <c r="O883" i="2"/>
  <c r="D883" i="2"/>
  <c r="X883" i="2"/>
  <c r="J999" i="2"/>
  <c r="E999" i="2"/>
  <c r="I999" i="2"/>
  <c r="G9" i="3"/>
  <c r="G10" i="3" s="1"/>
  <c r="G11" i="3" s="1"/>
  <c r="G999" i="2"/>
  <c r="L999" i="2"/>
  <c r="F999" i="2"/>
  <c r="F1002" i="2" s="1"/>
  <c r="Y653" i="2"/>
  <c r="U653" i="2"/>
  <c r="Q653" i="2"/>
  <c r="M653" i="2"/>
  <c r="I653" i="2"/>
  <c r="E653" i="2"/>
  <c r="H653" i="2"/>
  <c r="N653" i="2"/>
  <c r="S653" i="2"/>
  <c r="X653" i="2"/>
  <c r="Y657" i="2"/>
  <c r="U657" i="2"/>
  <c r="Q657" i="2"/>
  <c r="M657" i="2"/>
  <c r="I657" i="2"/>
  <c r="E657" i="2"/>
  <c r="H657" i="2"/>
  <c r="N657" i="2"/>
  <c r="S657" i="2"/>
  <c r="X657" i="2"/>
  <c r="AA671" i="2"/>
  <c r="W671" i="2"/>
  <c r="S671" i="2"/>
  <c r="O671" i="2"/>
  <c r="K671" i="2"/>
  <c r="G671" i="2"/>
  <c r="H671" i="2"/>
  <c r="M671" i="2"/>
  <c r="R671" i="2"/>
  <c r="X671" i="2"/>
  <c r="U677" i="2"/>
  <c r="AA677" i="2"/>
  <c r="J679" i="2"/>
  <c r="P679" i="2"/>
  <c r="U679" i="2"/>
  <c r="Z679" i="2"/>
  <c r="Z685" i="2"/>
  <c r="V685" i="2"/>
  <c r="R685" i="2"/>
  <c r="N685" i="2"/>
  <c r="J685" i="2"/>
  <c r="F685" i="2"/>
  <c r="H685" i="2"/>
  <c r="M685" i="2"/>
  <c r="S685" i="2"/>
  <c r="X685" i="2"/>
  <c r="AB687" i="2"/>
  <c r="X687" i="2"/>
  <c r="T687" i="2"/>
  <c r="P687" i="2"/>
  <c r="L687" i="2"/>
  <c r="H687" i="2"/>
  <c r="D687" i="2"/>
  <c r="I687" i="2"/>
  <c r="N687" i="2"/>
  <c r="S687" i="2"/>
  <c r="Y687" i="2"/>
  <c r="K693" i="2"/>
  <c r="P693" i="2"/>
  <c r="U693" i="2"/>
  <c r="AB693" i="2"/>
  <c r="AB711" i="2"/>
  <c r="X711" i="2"/>
  <c r="T711" i="2"/>
  <c r="P711" i="2"/>
  <c r="L711" i="2"/>
  <c r="H711" i="2"/>
  <c r="D711" i="2"/>
  <c r="AA711" i="2"/>
  <c r="V711" i="2"/>
  <c r="Q711" i="2"/>
  <c r="K711" i="2"/>
  <c r="F711" i="2"/>
  <c r="J711" i="2"/>
  <c r="R711" i="2"/>
  <c r="Y711" i="2"/>
  <c r="Y728" i="2"/>
  <c r="U728" i="2"/>
  <c r="Q728" i="2"/>
  <c r="M728" i="2"/>
  <c r="I728" i="2"/>
  <c r="E728" i="2"/>
  <c r="AB728" i="2"/>
  <c r="W728" i="2"/>
  <c r="R728" i="2"/>
  <c r="L728" i="2"/>
  <c r="G728" i="2"/>
  <c r="AA728" i="2"/>
  <c r="V728" i="2"/>
  <c r="P728" i="2"/>
  <c r="K728" i="2"/>
  <c r="F728" i="2"/>
  <c r="N728" i="2"/>
  <c r="X728" i="2"/>
  <c r="Y736" i="2"/>
  <c r="U736" i="2"/>
  <c r="Q736" i="2"/>
  <c r="M736" i="2"/>
  <c r="I736" i="2"/>
  <c r="E736" i="2"/>
  <c r="AB736" i="2"/>
  <c r="W736" i="2"/>
  <c r="R736" i="2"/>
  <c r="L736" i="2"/>
  <c r="G736" i="2"/>
  <c r="AA736" i="2"/>
  <c r="V736" i="2"/>
  <c r="P736" i="2"/>
  <c r="K736" i="2"/>
  <c r="F736" i="2"/>
  <c r="N736" i="2"/>
  <c r="X736" i="2"/>
  <c r="Y744" i="2"/>
  <c r="U744" i="2"/>
  <c r="Q744" i="2"/>
  <c r="M744" i="2"/>
  <c r="I744" i="2"/>
  <c r="E744" i="2"/>
  <c r="AB744" i="2"/>
  <c r="W744" i="2"/>
  <c r="R744" i="2"/>
  <c r="L744" i="2"/>
  <c r="G744" i="2"/>
  <c r="AA744" i="2"/>
  <c r="V744" i="2"/>
  <c r="P744" i="2"/>
  <c r="K744" i="2"/>
  <c r="F744" i="2"/>
  <c r="N744" i="2"/>
  <c r="X744" i="2"/>
  <c r="Y752" i="2"/>
  <c r="U752" i="2"/>
  <c r="Q752" i="2"/>
  <c r="M752" i="2"/>
  <c r="I752" i="2"/>
  <c r="E752" i="2"/>
  <c r="AB752" i="2"/>
  <c r="W752" i="2"/>
  <c r="R752" i="2"/>
  <c r="L752" i="2"/>
  <c r="G752" i="2"/>
  <c r="AA752" i="2"/>
  <c r="V752" i="2"/>
  <c r="P752" i="2"/>
  <c r="K752" i="2"/>
  <c r="F752" i="2"/>
  <c r="N752" i="2"/>
  <c r="X752" i="2"/>
  <c r="Y760" i="2"/>
  <c r="U760" i="2"/>
  <c r="Q760" i="2"/>
  <c r="M760" i="2"/>
  <c r="I760" i="2"/>
  <c r="E760" i="2"/>
  <c r="AB760" i="2"/>
  <c r="W760" i="2"/>
  <c r="R760" i="2"/>
  <c r="L760" i="2"/>
  <c r="G760" i="2"/>
  <c r="AA760" i="2"/>
  <c r="V760" i="2"/>
  <c r="P760" i="2"/>
  <c r="K760" i="2"/>
  <c r="F760" i="2"/>
  <c r="N760" i="2"/>
  <c r="X760" i="2"/>
  <c r="Y768" i="2"/>
  <c r="U768" i="2"/>
  <c r="Q768" i="2"/>
  <c r="M768" i="2"/>
  <c r="I768" i="2"/>
  <c r="E768" i="2"/>
  <c r="AB768" i="2"/>
  <c r="W768" i="2"/>
  <c r="R768" i="2"/>
  <c r="L768" i="2"/>
  <c r="G768" i="2"/>
  <c r="AA768" i="2"/>
  <c r="V768" i="2"/>
  <c r="P768" i="2"/>
  <c r="K768" i="2"/>
  <c r="F768" i="2"/>
  <c r="N768" i="2"/>
  <c r="X768" i="2"/>
  <c r="F780" i="2"/>
  <c r="V780" i="2"/>
  <c r="Y816" i="2"/>
  <c r="U816" i="2"/>
  <c r="Q816" i="2"/>
  <c r="M816" i="2"/>
  <c r="I816" i="2"/>
  <c r="E816" i="2"/>
  <c r="AB816" i="2"/>
  <c r="X816" i="2"/>
  <c r="T816" i="2"/>
  <c r="P816" i="2"/>
  <c r="L816" i="2"/>
  <c r="H816" i="2"/>
  <c r="D816" i="2"/>
  <c r="W816" i="2"/>
  <c r="O816" i="2"/>
  <c r="G816" i="2"/>
  <c r="V816" i="2"/>
  <c r="N816" i="2"/>
  <c r="F816" i="2"/>
  <c r="S816" i="2"/>
  <c r="Y828" i="2"/>
  <c r="U828" i="2"/>
  <c r="Q828" i="2"/>
  <c r="M828" i="2"/>
  <c r="I828" i="2"/>
  <c r="E828" i="2"/>
  <c r="AB828" i="2"/>
  <c r="X828" i="2"/>
  <c r="T828" i="2"/>
  <c r="P828" i="2"/>
  <c r="L828" i="2"/>
  <c r="H828" i="2"/>
  <c r="D828" i="2"/>
  <c r="Z828" i="2"/>
  <c r="R828" i="2"/>
  <c r="J828" i="2"/>
  <c r="W828" i="2"/>
  <c r="O828" i="2"/>
  <c r="G828" i="2"/>
  <c r="S828" i="2"/>
  <c r="B9" i="3"/>
  <c r="B10" i="3" s="1"/>
  <c r="B11" i="3" s="1"/>
  <c r="AB875" i="2"/>
  <c r="X875" i="2"/>
  <c r="T875" i="2"/>
  <c r="P875" i="2"/>
  <c r="L875" i="2"/>
  <c r="H875" i="2"/>
  <c r="D875" i="2"/>
  <c r="W875" i="2"/>
  <c r="R875" i="2"/>
  <c r="M875" i="2"/>
  <c r="G875" i="2"/>
  <c r="AA875" i="2"/>
  <c r="V875" i="2"/>
  <c r="Q875" i="2"/>
  <c r="K875" i="2"/>
  <c r="F875" i="2"/>
  <c r="U875" i="2"/>
  <c r="J875" i="2"/>
  <c r="S875" i="2"/>
  <c r="I875" i="2"/>
  <c r="Y875" i="2"/>
  <c r="I883" i="2"/>
  <c r="AB955" i="2"/>
  <c r="X955" i="2"/>
  <c r="T955" i="2"/>
  <c r="P955" i="2"/>
  <c r="L955" i="2"/>
  <c r="H955" i="2"/>
  <c r="D955" i="2"/>
  <c r="AA955" i="2"/>
  <c r="V955" i="2"/>
  <c r="Q955" i="2"/>
  <c r="K955" i="2"/>
  <c r="F955" i="2"/>
  <c r="Z955" i="2"/>
  <c r="U955" i="2"/>
  <c r="O955" i="2"/>
  <c r="J955" i="2"/>
  <c r="E955" i="2"/>
  <c r="S955" i="2"/>
  <c r="I955" i="2"/>
  <c r="R955" i="2"/>
  <c r="G955" i="2"/>
  <c r="Y955" i="2"/>
  <c r="N999" i="2"/>
  <c r="Z1165" i="2"/>
  <c r="V1165" i="2"/>
  <c r="R1165" i="2"/>
  <c r="N1165" i="2"/>
  <c r="J1165" i="2"/>
  <c r="F1165" i="2"/>
  <c r="Y1165" i="2"/>
  <c r="U1165" i="2"/>
  <c r="Q1165" i="2"/>
  <c r="M1165" i="2"/>
  <c r="I1165" i="2"/>
  <c r="E1165" i="2"/>
  <c r="W1165" i="2"/>
  <c r="O1165" i="2"/>
  <c r="G1165" i="2"/>
  <c r="AB1165" i="2"/>
  <c r="T1165" i="2"/>
  <c r="L1165" i="2"/>
  <c r="D1165" i="2"/>
  <c r="P1165" i="2"/>
  <c r="AA1165" i="2"/>
  <c r="K1165" i="2"/>
  <c r="X1165" i="2"/>
  <c r="H1165" i="2"/>
  <c r="S1165" i="2"/>
  <c r="G651" i="2"/>
  <c r="K651" i="2"/>
  <c r="O651" i="2"/>
  <c r="S651" i="2"/>
  <c r="W651" i="2"/>
  <c r="G655" i="2"/>
  <c r="K655" i="2"/>
  <c r="O655" i="2"/>
  <c r="S655" i="2"/>
  <c r="W655" i="2"/>
  <c r="Z701" i="2"/>
  <c r="V701" i="2"/>
  <c r="R701" i="2"/>
  <c r="N701" i="2"/>
  <c r="J701" i="2"/>
  <c r="F701" i="2"/>
  <c r="H701" i="2"/>
  <c r="M701" i="2"/>
  <c r="S701" i="2"/>
  <c r="X701" i="2"/>
  <c r="AA703" i="2"/>
  <c r="W703" i="2"/>
  <c r="S703" i="2"/>
  <c r="O703" i="2"/>
  <c r="K703" i="2"/>
  <c r="G703" i="2"/>
  <c r="H703" i="2"/>
  <c r="M703" i="2"/>
  <c r="R703" i="2"/>
  <c r="X703" i="2"/>
  <c r="J776" i="2"/>
  <c r="R776" i="2"/>
  <c r="Y788" i="2"/>
  <c r="U788" i="2"/>
  <c r="Q788" i="2"/>
  <c r="M788" i="2"/>
  <c r="I788" i="2"/>
  <c r="E788" i="2"/>
  <c r="AB788" i="2"/>
  <c r="X788" i="2"/>
  <c r="T788" i="2"/>
  <c r="P788" i="2"/>
  <c r="L788" i="2"/>
  <c r="H788" i="2"/>
  <c r="D788" i="2"/>
  <c r="K788" i="2"/>
  <c r="S788" i="2"/>
  <c r="AA788" i="2"/>
  <c r="J792" i="2"/>
  <c r="R792" i="2"/>
  <c r="Y804" i="2"/>
  <c r="U804" i="2"/>
  <c r="Q804" i="2"/>
  <c r="M804" i="2"/>
  <c r="I804" i="2"/>
  <c r="E804" i="2"/>
  <c r="AB804" i="2"/>
  <c r="X804" i="2"/>
  <c r="T804" i="2"/>
  <c r="P804" i="2"/>
  <c r="L804" i="2"/>
  <c r="H804" i="2"/>
  <c r="D804" i="2"/>
  <c r="K804" i="2"/>
  <c r="S804" i="2"/>
  <c r="AA804" i="2"/>
  <c r="J808" i="2"/>
  <c r="R808" i="2"/>
  <c r="Y820" i="2"/>
  <c r="U820" i="2"/>
  <c r="Q820" i="2"/>
  <c r="M820" i="2"/>
  <c r="I820" i="2"/>
  <c r="E820" i="2"/>
  <c r="AB820" i="2"/>
  <c r="X820" i="2"/>
  <c r="T820" i="2"/>
  <c r="P820" i="2"/>
  <c r="L820" i="2"/>
  <c r="H820" i="2"/>
  <c r="D820" i="2"/>
  <c r="K820" i="2"/>
  <c r="S820" i="2"/>
  <c r="AA820" i="2"/>
  <c r="J824" i="2"/>
  <c r="R824" i="2"/>
  <c r="J885" i="2"/>
  <c r="AB911" i="2"/>
  <c r="X911" i="2"/>
  <c r="T911" i="2"/>
  <c r="P911" i="2"/>
  <c r="L911" i="2"/>
  <c r="H911" i="2"/>
  <c r="D911" i="2"/>
  <c r="Y911" i="2"/>
  <c r="S911" i="2"/>
  <c r="N911" i="2"/>
  <c r="I911" i="2"/>
  <c r="W911" i="2"/>
  <c r="R911" i="2"/>
  <c r="M911" i="2"/>
  <c r="G911" i="2"/>
  <c r="K911" i="2"/>
  <c r="V911" i="2"/>
  <c r="R9" i="3"/>
  <c r="R10" i="3" s="1"/>
  <c r="R11" i="3" s="1"/>
  <c r="J933" i="2"/>
  <c r="Y935" i="2"/>
  <c r="U935" i="2"/>
  <c r="Q935" i="2"/>
  <c r="M935" i="2"/>
  <c r="I935" i="2"/>
  <c r="E935" i="2"/>
  <c r="AB935" i="2"/>
  <c r="W935" i="2"/>
  <c r="R935" i="2"/>
  <c r="L935" i="2"/>
  <c r="G935" i="2"/>
  <c r="AA935" i="2"/>
  <c r="V935" i="2"/>
  <c r="P935" i="2"/>
  <c r="K935" i="2"/>
  <c r="F935" i="2"/>
  <c r="N935" i="2"/>
  <c r="X935" i="2"/>
  <c r="L939" i="2"/>
  <c r="K943" i="2"/>
  <c r="L953" i="2"/>
  <c r="Z957" i="2"/>
  <c r="V957" i="2"/>
  <c r="R957" i="2"/>
  <c r="N957" i="2"/>
  <c r="J957" i="2"/>
  <c r="F957" i="2"/>
  <c r="AB957" i="2"/>
  <c r="W957" i="2"/>
  <c r="Q957" i="2"/>
  <c r="L957" i="2"/>
  <c r="G957" i="2"/>
  <c r="AA957" i="2"/>
  <c r="U957" i="2"/>
  <c r="P957" i="2"/>
  <c r="K957" i="2"/>
  <c r="E957" i="2"/>
  <c r="M957" i="2"/>
  <c r="X957" i="2"/>
  <c r="Z1051" i="2"/>
  <c r="V1051" i="2"/>
  <c r="R1051" i="2"/>
  <c r="N1051" i="2"/>
  <c r="J1051" i="2"/>
  <c r="F1051" i="2"/>
  <c r="AB1051" i="2"/>
  <c r="W1051" i="2"/>
  <c r="Q1051" i="2"/>
  <c r="L1051" i="2"/>
  <c r="G1051" i="2"/>
  <c r="AA1051" i="2"/>
  <c r="U1051" i="2"/>
  <c r="P1051" i="2"/>
  <c r="K1051" i="2"/>
  <c r="E1051" i="2"/>
  <c r="Y1051" i="2"/>
  <c r="T1051" i="2"/>
  <c r="O1051" i="2"/>
  <c r="I1051" i="2"/>
  <c r="D1051" i="2"/>
  <c r="S1051" i="2"/>
  <c r="M1051" i="2"/>
  <c r="Y1097" i="2"/>
  <c r="U1097" i="2"/>
  <c r="Q1097" i="2"/>
  <c r="M1097" i="2"/>
  <c r="I1097" i="2"/>
  <c r="E1097" i="2"/>
  <c r="AB1097" i="2"/>
  <c r="X1097" i="2"/>
  <c r="T1097" i="2"/>
  <c r="P1097" i="2"/>
  <c r="L1097" i="2"/>
  <c r="H1097" i="2"/>
  <c r="D1097" i="2"/>
  <c r="Z1097" i="2"/>
  <c r="R1097" i="2"/>
  <c r="J1097" i="2"/>
  <c r="W1097" i="2"/>
  <c r="O1097" i="2"/>
  <c r="G1097" i="2"/>
  <c r="V1097" i="2"/>
  <c r="N1097" i="2"/>
  <c r="F1097" i="2"/>
  <c r="AA1097" i="2"/>
  <c r="S1097" i="2"/>
  <c r="C1200" i="2"/>
  <c r="Z1199" i="2"/>
  <c r="Z1200" i="2" s="1"/>
  <c r="V1199" i="2"/>
  <c r="V1200" i="2" s="1"/>
  <c r="R1199" i="2"/>
  <c r="R1200" i="2" s="1"/>
  <c r="N1199" i="2"/>
  <c r="N1200" i="2" s="1"/>
  <c r="J1199" i="2"/>
  <c r="J1200" i="2" s="1"/>
  <c r="F1199" i="2"/>
  <c r="F1200" i="2" s="1"/>
  <c r="AB1199" i="2"/>
  <c r="AB1200" i="2" s="1"/>
  <c r="W1199" i="2"/>
  <c r="W1200" i="2" s="1"/>
  <c r="Q1199" i="2"/>
  <c r="Q1200" i="2" s="1"/>
  <c r="L1199" i="2"/>
  <c r="L1200" i="2" s="1"/>
  <c r="G1199" i="2"/>
  <c r="G1200" i="2" s="1"/>
  <c r="AA1199" i="2"/>
  <c r="AA1200" i="2" s="1"/>
  <c r="U1199" i="2"/>
  <c r="U1200" i="2" s="1"/>
  <c r="P1199" i="2"/>
  <c r="P1200" i="2" s="1"/>
  <c r="K1199" i="2"/>
  <c r="K1200" i="2" s="1"/>
  <c r="E1199" i="2"/>
  <c r="E1200" i="2" s="1"/>
  <c r="S1199" i="2"/>
  <c r="S1200" i="2" s="1"/>
  <c r="H1199" i="2"/>
  <c r="H1200" i="2" s="1"/>
  <c r="Y1199" i="2"/>
  <c r="Y1200" i="2" s="1"/>
  <c r="O1199" i="2"/>
  <c r="O1200" i="2" s="1"/>
  <c r="D1199" i="2"/>
  <c r="D1200" i="2" s="1"/>
  <c r="T1199" i="2"/>
  <c r="T1200" i="2" s="1"/>
  <c r="M1199" i="2"/>
  <c r="M1200" i="2" s="1"/>
  <c r="I1199" i="2"/>
  <c r="I1200" i="2" s="1"/>
  <c r="Y776" i="2"/>
  <c r="U776" i="2"/>
  <c r="Q776" i="2"/>
  <c r="M776" i="2"/>
  <c r="I776" i="2"/>
  <c r="E776" i="2"/>
  <c r="AB776" i="2"/>
  <c r="X776" i="2"/>
  <c r="T776" i="2"/>
  <c r="P776" i="2"/>
  <c r="L776" i="2"/>
  <c r="H776" i="2"/>
  <c r="D776" i="2"/>
  <c r="K776" i="2"/>
  <c r="S776" i="2"/>
  <c r="AA776" i="2"/>
  <c r="Y792" i="2"/>
  <c r="U792" i="2"/>
  <c r="Q792" i="2"/>
  <c r="M792" i="2"/>
  <c r="I792" i="2"/>
  <c r="E792" i="2"/>
  <c r="AB792" i="2"/>
  <c r="X792" i="2"/>
  <c r="T792" i="2"/>
  <c r="P792" i="2"/>
  <c r="L792" i="2"/>
  <c r="H792" i="2"/>
  <c r="D792" i="2"/>
  <c r="K792" i="2"/>
  <c r="S792" i="2"/>
  <c r="AA792" i="2"/>
  <c r="Y808" i="2"/>
  <c r="U808" i="2"/>
  <c r="Q808" i="2"/>
  <c r="M808" i="2"/>
  <c r="I808" i="2"/>
  <c r="E808" i="2"/>
  <c r="AB808" i="2"/>
  <c r="X808" i="2"/>
  <c r="T808" i="2"/>
  <c r="P808" i="2"/>
  <c r="L808" i="2"/>
  <c r="H808" i="2"/>
  <c r="D808" i="2"/>
  <c r="K808" i="2"/>
  <c r="S808" i="2"/>
  <c r="AA808" i="2"/>
  <c r="Y824" i="2"/>
  <c r="U824" i="2"/>
  <c r="Q824" i="2"/>
  <c r="M824" i="2"/>
  <c r="I824" i="2"/>
  <c r="E824" i="2"/>
  <c r="AB824" i="2"/>
  <c r="X824" i="2"/>
  <c r="T824" i="2"/>
  <c r="P824" i="2"/>
  <c r="L824" i="2"/>
  <c r="H824" i="2"/>
  <c r="D824" i="2"/>
  <c r="K824" i="2"/>
  <c r="S824" i="2"/>
  <c r="AA824" i="2"/>
  <c r="AB885" i="2"/>
  <c r="X885" i="2"/>
  <c r="T885" i="2"/>
  <c r="P885" i="2"/>
  <c r="L885" i="2"/>
  <c r="H885" i="2"/>
  <c r="D885" i="2"/>
  <c r="W885" i="2"/>
  <c r="R885" i="2"/>
  <c r="M885" i="2"/>
  <c r="G885" i="2"/>
  <c r="AA885" i="2"/>
  <c r="V885" i="2"/>
  <c r="Q885" i="2"/>
  <c r="K885" i="2"/>
  <c r="F885" i="2"/>
  <c r="N885" i="2"/>
  <c r="Y885" i="2"/>
  <c r="AB933" i="2"/>
  <c r="X933" i="2"/>
  <c r="T933" i="2"/>
  <c r="P933" i="2"/>
  <c r="L933" i="2"/>
  <c r="H933" i="2"/>
  <c r="D933" i="2"/>
  <c r="W933" i="2"/>
  <c r="R933" i="2"/>
  <c r="M933" i="2"/>
  <c r="G933" i="2"/>
  <c r="AA933" i="2"/>
  <c r="V933" i="2"/>
  <c r="Q933" i="2"/>
  <c r="K933" i="2"/>
  <c r="F933" i="2"/>
  <c r="N933" i="2"/>
  <c r="Y933" i="2"/>
  <c r="AA939" i="2"/>
  <c r="W939" i="2"/>
  <c r="S939" i="2"/>
  <c r="O939" i="2"/>
  <c r="K939" i="2"/>
  <c r="G939" i="2"/>
  <c r="Z939" i="2"/>
  <c r="U939" i="2"/>
  <c r="P939" i="2"/>
  <c r="J939" i="2"/>
  <c r="E939" i="2"/>
  <c r="Y939" i="2"/>
  <c r="T939" i="2"/>
  <c r="N939" i="2"/>
  <c r="I939" i="2"/>
  <c r="D939" i="2"/>
  <c r="M939" i="2"/>
  <c r="X939" i="2"/>
  <c r="Y943" i="2"/>
  <c r="U943" i="2"/>
  <c r="Q943" i="2"/>
  <c r="M943" i="2"/>
  <c r="I943" i="2"/>
  <c r="E943" i="2"/>
  <c r="Z943" i="2"/>
  <c r="T943" i="2"/>
  <c r="O943" i="2"/>
  <c r="J943" i="2"/>
  <c r="D943" i="2"/>
  <c r="X943" i="2"/>
  <c r="S943" i="2"/>
  <c r="N943" i="2"/>
  <c r="H943" i="2"/>
  <c r="L943" i="2"/>
  <c r="W943" i="2"/>
  <c r="Z953" i="2"/>
  <c r="V953" i="2"/>
  <c r="R953" i="2"/>
  <c r="N953" i="2"/>
  <c r="J953" i="2"/>
  <c r="F953" i="2"/>
  <c r="AA953" i="2"/>
  <c r="U953" i="2"/>
  <c r="P953" i="2"/>
  <c r="K953" i="2"/>
  <c r="E953" i="2"/>
  <c r="Y953" i="2"/>
  <c r="T953" i="2"/>
  <c r="O953" i="2"/>
  <c r="I953" i="2"/>
  <c r="D953" i="2"/>
  <c r="M953" i="2"/>
  <c r="X953" i="2"/>
  <c r="Y1029" i="2"/>
  <c r="U1029" i="2"/>
  <c r="Q1029" i="2"/>
  <c r="M1029" i="2"/>
  <c r="I1029" i="2"/>
  <c r="E1029" i="2"/>
  <c r="AB1029" i="2"/>
  <c r="X1029" i="2"/>
  <c r="T1029" i="2"/>
  <c r="P1029" i="2"/>
  <c r="L1029" i="2"/>
  <c r="H1029" i="2"/>
  <c r="D1029" i="2"/>
  <c r="W1029" i="2"/>
  <c r="O1029" i="2"/>
  <c r="G1029" i="2"/>
  <c r="V1029" i="2"/>
  <c r="N1029" i="2"/>
  <c r="F1029" i="2"/>
  <c r="S1029" i="2"/>
  <c r="Z1039" i="2"/>
  <c r="V1039" i="2"/>
  <c r="R1039" i="2"/>
  <c r="N1039" i="2"/>
  <c r="J1039" i="2"/>
  <c r="F1039" i="2"/>
  <c r="Y1039" i="2"/>
  <c r="U1039" i="2"/>
  <c r="Q1039" i="2"/>
  <c r="M1039" i="2"/>
  <c r="I1039" i="2"/>
  <c r="E1039" i="2"/>
  <c r="AB1039" i="2"/>
  <c r="X1039" i="2"/>
  <c r="T1039" i="2"/>
  <c r="P1039" i="2"/>
  <c r="L1039" i="2"/>
  <c r="H1039" i="2"/>
  <c r="W1039" i="2"/>
  <c r="G1039" i="2"/>
  <c r="S1039" i="2"/>
  <c r="D1039" i="2"/>
  <c r="Z1075" i="2"/>
  <c r="V1075" i="2"/>
  <c r="R1075" i="2"/>
  <c r="N1075" i="2"/>
  <c r="J1075" i="2"/>
  <c r="F1075" i="2"/>
  <c r="Y1075" i="2"/>
  <c r="U1075" i="2"/>
  <c r="Q1075" i="2"/>
  <c r="M1075" i="2"/>
  <c r="I1075" i="2"/>
  <c r="E1075" i="2"/>
  <c r="X1075" i="2"/>
  <c r="P1075" i="2"/>
  <c r="H1075" i="2"/>
  <c r="W1075" i="2"/>
  <c r="O1075" i="2"/>
  <c r="G1075" i="2"/>
  <c r="AB1075" i="2"/>
  <c r="T1075" i="2"/>
  <c r="L1075" i="2"/>
  <c r="D1075" i="2"/>
  <c r="S1075" i="2"/>
  <c r="K1075" i="2"/>
  <c r="Y1137" i="2"/>
  <c r="Z1137" i="2"/>
  <c r="U1137" i="2"/>
  <c r="Q1137" i="2"/>
  <c r="M1137" i="2"/>
  <c r="I1137" i="2"/>
  <c r="E1137" i="2"/>
  <c r="X1137" i="2"/>
  <c r="T1137" i="2"/>
  <c r="P1137" i="2"/>
  <c r="L1137" i="2"/>
  <c r="H1137" i="2"/>
  <c r="D1137" i="2"/>
  <c r="AA1137" i="2"/>
  <c r="R1137" i="2"/>
  <c r="J1137" i="2"/>
  <c r="W1137" i="2"/>
  <c r="O1137" i="2"/>
  <c r="G1137" i="2"/>
  <c r="V1137" i="2"/>
  <c r="N1137" i="2"/>
  <c r="F1137" i="2"/>
  <c r="AB1137" i="2"/>
  <c r="S1137" i="2"/>
  <c r="X1199" i="2"/>
  <c r="X1200" i="2" s="1"/>
  <c r="Z891" i="2"/>
  <c r="V891" i="2"/>
  <c r="R891" i="2"/>
  <c r="N891" i="2"/>
  <c r="J891" i="2"/>
  <c r="F891" i="2"/>
  <c r="H891" i="2"/>
  <c r="M891" i="2"/>
  <c r="S891" i="2"/>
  <c r="X891" i="2"/>
  <c r="AB893" i="2"/>
  <c r="X893" i="2"/>
  <c r="T893" i="2"/>
  <c r="P893" i="2"/>
  <c r="L893" i="2"/>
  <c r="H893" i="2"/>
  <c r="D893" i="2"/>
  <c r="I893" i="2"/>
  <c r="N893" i="2"/>
  <c r="S893" i="2"/>
  <c r="Y893" i="2"/>
  <c r="Z907" i="2"/>
  <c r="V907" i="2"/>
  <c r="R907" i="2"/>
  <c r="N907" i="2"/>
  <c r="J907" i="2"/>
  <c r="F907" i="2"/>
  <c r="H907" i="2"/>
  <c r="M907" i="2"/>
  <c r="S907" i="2"/>
  <c r="X907" i="2"/>
  <c r="AA909" i="2"/>
  <c r="W909" i="2"/>
  <c r="S909" i="2"/>
  <c r="O909" i="2"/>
  <c r="K909" i="2"/>
  <c r="G909" i="2"/>
  <c r="H909" i="2"/>
  <c r="M909" i="2"/>
  <c r="R909" i="2"/>
  <c r="X909" i="2"/>
  <c r="Z949" i="2"/>
  <c r="V949" i="2"/>
  <c r="R949" i="2"/>
  <c r="N949" i="2"/>
  <c r="J949" i="2"/>
  <c r="F949" i="2"/>
  <c r="H949" i="2"/>
  <c r="M949" i="2"/>
  <c r="S949" i="2"/>
  <c r="X949" i="2"/>
  <c r="AB951" i="2"/>
  <c r="X951" i="2"/>
  <c r="T951" i="2"/>
  <c r="P951" i="2"/>
  <c r="L951" i="2"/>
  <c r="H951" i="2"/>
  <c r="D951" i="2"/>
  <c r="I951" i="2"/>
  <c r="N951" i="2"/>
  <c r="S951" i="2"/>
  <c r="Y951" i="2"/>
  <c r="Z965" i="2"/>
  <c r="V965" i="2"/>
  <c r="R965" i="2"/>
  <c r="N965" i="2"/>
  <c r="J965" i="2"/>
  <c r="F965" i="2"/>
  <c r="H965" i="2"/>
  <c r="M965" i="2"/>
  <c r="S965" i="2"/>
  <c r="X965" i="2"/>
  <c r="AB967" i="2"/>
  <c r="X967" i="2"/>
  <c r="T967" i="2"/>
  <c r="P967" i="2"/>
  <c r="L967" i="2"/>
  <c r="H967" i="2"/>
  <c r="D967" i="2"/>
  <c r="I967" i="2"/>
  <c r="N967" i="2"/>
  <c r="S967" i="2"/>
  <c r="Y967" i="2"/>
  <c r="Y979" i="2"/>
  <c r="U979" i="2"/>
  <c r="Q979" i="2"/>
  <c r="Q988" i="2" s="1"/>
  <c r="M979" i="2"/>
  <c r="I979" i="2"/>
  <c r="E979" i="2"/>
  <c r="E988" i="2" s="1"/>
  <c r="H979" i="2"/>
  <c r="N979" i="2"/>
  <c r="S979" i="2"/>
  <c r="X979" i="2"/>
  <c r="AB1001" i="2"/>
  <c r="AB1002" i="2" s="1"/>
  <c r="X1001" i="2"/>
  <c r="X1002" i="2" s="1"/>
  <c r="T1001" i="2"/>
  <c r="T1002" i="2" s="1"/>
  <c r="P1001" i="2"/>
  <c r="P1002" i="2" s="1"/>
  <c r="L1001" i="2"/>
  <c r="H1001" i="2"/>
  <c r="H1002" i="2" s="1"/>
  <c r="D1001" i="2"/>
  <c r="D1002" i="2" s="1"/>
  <c r="I1001" i="2"/>
  <c r="I1002" i="2" s="1"/>
  <c r="N1001" i="2"/>
  <c r="S1001" i="2"/>
  <c r="S1002" i="2" s="1"/>
  <c r="Y1001" i="2"/>
  <c r="Y1002" i="2" s="1"/>
  <c r="Y1013" i="2"/>
  <c r="U1013" i="2"/>
  <c r="Q1013" i="2"/>
  <c r="M1013" i="2"/>
  <c r="I1013" i="2"/>
  <c r="E1013" i="2"/>
  <c r="H1013" i="2"/>
  <c r="N1013" i="2"/>
  <c r="S1013" i="2"/>
  <c r="X1013" i="2"/>
  <c r="Y1017" i="2"/>
  <c r="U1017" i="2"/>
  <c r="Q1017" i="2"/>
  <c r="M1017" i="2"/>
  <c r="I1017" i="2"/>
  <c r="E1017" i="2"/>
  <c r="H1017" i="2"/>
  <c r="N1017" i="2"/>
  <c r="S1017" i="2"/>
  <c r="X1017" i="2"/>
  <c r="Z1035" i="2"/>
  <c r="V1035" i="2"/>
  <c r="R1035" i="2"/>
  <c r="N1035" i="2"/>
  <c r="J1035" i="2"/>
  <c r="F1035" i="2"/>
  <c r="Y1035" i="2"/>
  <c r="U1035" i="2"/>
  <c r="Q1035" i="2"/>
  <c r="M1035" i="2"/>
  <c r="I1035" i="2"/>
  <c r="E1035" i="2"/>
  <c r="K1035" i="2"/>
  <c r="S1035" i="2"/>
  <c r="AA1035" i="2"/>
  <c r="Y1109" i="2"/>
  <c r="U1109" i="2"/>
  <c r="Q1109" i="2"/>
  <c r="M1109" i="2"/>
  <c r="I1109" i="2"/>
  <c r="E1109" i="2"/>
  <c r="AB1109" i="2"/>
  <c r="X1109" i="2"/>
  <c r="T1109" i="2"/>
  <c r="P1109" i="2"/>
  <c r="L1109" i="2"/>
  <c r="H1109" i="2"/>
  <c r="D1109" i="2"/>
  <c r="W1109" i="2"/>
  <c r="O1109" i="2"/>
  <c r="G1109" i="2"/>
  <c r="V1109" i="2"/>
  <c r="N1109" i="2"/>
  <c r="F1109" i="2"/>
  <c r="AA1109" i="2"/>
  <c r="S1109" i="2"/>
  <c r="K1109" i="2"/>
  <c r="G722" i="2"/>
  <c r="K722" i="2"/>
  <c r="O722" i="2"/>
  <c r="S722" i="2"/>
  <c r="W722" i="2"/>
  <c r="G726" i="2"/>
  <c r="K726" i="2"/>
  <c r="O726" i="2"/>
  <c r="S726" i="2"/>
  <c r="W726" i="2"/>
  <c r="G730" i="2"/>
  <c r="K730" i="2"/>
  <c r="O730" i="2"/>
  <c r="S730" i="2"/>
  <c r="W730" i="2"/>
  <c r="G734" i="2"/>
  <c r="K734" i="2"/>
  <c r="O734" i="2"/>
  <c r="S734" i="2"/>
  <c r="W734" i="2"/>
  <c r="G738" i="2"/>
  <c r="K738" i="2"/>
  <c r="O738" i="2"/>
  <c r="S738" i="2"/>
  <c r="W738" i="2"/>
  <c r="G742" i="2"/>
  <c r="K742" i="2"/>
  <c r="O742" i="2"/>
  <c r="S742" i="2"/>
  <c r="W742" i="2"/>
  <c r="G746" i="2"/>
  <c r="K746" i="2"/>
  <c r="O746" i="2"/>
  <c r="S746" i="2"/>
  <c r="W746" i="2"/>
  <c r="G750" i="2"/>
  <c r="K750" i="2"/>
  <c r="O750" i="2"/>
  <c r="S750" i="2"/>
  <c r="W750" i="2"/>
  <c r="G754" i="2"/>
  <c r="K754" i="2"/>
  <c r="O754" i="2"/>
  <c r="S754" i="2"/>
  <c r="W754" i="2"/>
  <c r="G758" i="2"/>
  <c r="K758" i="2"/>
  <c r="O758" i="2"/>
  <c r="S758" i="2"/>
  <c r="W758" i="2"/>
  <c r="G762" i="2"/>
  <c r="K762" i="2"/>
  <c r="O762" i="2"/>
  <c r="S762" i="2"/>
  <c r="W762" i="2"/>
  <c r="G766" i="2"/>
  <c r="K766" i="2"/>
  <c r="O766" i="2"/>
  <c r="S766" i="2"/>
  <c r="W766" i="2"/>
  <c r="G770" i="2"/>
  <c r="K770" i="2"/>
  <c r="O770" i="2"/>
  <c r="S770" i="2"/>
  <c r="W770" i="2"/>
  <c r="G774" i="2"/>
  <c r="K774" i="2"/>
  <c r="O774" i="2"/>
  <c r="S774" i="2"/>
  <c r="W774" i="2"/>
  <c r="G778" i="2"/>
  <c r="K778" i="2"/>
  <c r="O778" i="2"/>
  <c r="S778" i="2"/>
  <c r="W778" i="2"/>
  <c r="G782" i="2"/>
  <c r="K782" i="2"/>
  <c r="O782" i="2"/>
  <c r="S782" i="2"/>
  <c r="W782" i="2"/>
  <c r="G786" i="2"/>
  <c r="K786" i="2"/>
  <c r="O786" i="2"/>
  <c r="S786" i="2"/>
  <c r="W786" i="2"/>
  <c r="G790" i="2"/>
  <c r="K790" i="2"/>
  <c r="O790" i="2"/>
  <c r="S790" i="2"/>
  <c r="W790" i="2"/>
  <c r="G794" i="2"/>
  <c r="K794" i="2"/>
  <c r="O794" i="2"/>
  <c r="S794" i="2"/>
  <c r="W794" i="2"/>
  <c r="G798" i="2"/>
  <c r="K798" i="2"/>
  <c r="O798" i="2"/>
  <c r="S798" i="2"/>
  <c r="W798" i="2"/>
  <c r="G802" i="2"/>
  <c r="K802" i="2"/>
  <c r="O802" i="2"/>
  <c r="S802" i="2"/>
  <c r="W802" i="2"/>
  <c r="G806" i="2"/>
  <c r="K806" i="2"/>
  <c r="O806" i="2"/>
  <c r="S806" i="2"/>
  <c r="W806" i="2"/>
  <c r="G810" i="2"/>
  <c r="K810" i="2"/>
  <c r="O810" i="2"/>
  <c r="S810" i="2"/>
  <c r="W810" i="2"/>
  <c r="G814" i="2"/>
  <c r="K814" i="2"/>
  <c r="O814" i="2"/>
  <c r="S814" i="2"/>
  <c r="W814" i="2"/>
  <c r="G818" i="2"/>
  <c r="K818" i="2"/>
  <c r="O818" i="2"/>
  <c r="S818" i="2"/>
  <c r="W818" i="2"/>
  <c r="G822" i="2"/>
  <c r="K822" i="2"/>
  <c r="O822" i="2"/>
  <c r="S822" i="2"/>
  <c r="W822" i="2"/>
  <c r="G826" i="2"/>
  <c r="K826" i="2"/>
  <c r="O826" i="2"/>
  <c r="S826" i="2"/>
  <c r="W826" i="2"/>
  <c r="Y830" i="2"/>
  <c r="U830" i="2"/>
  <c r="Q830" i="2"/>
  <c r="M830" i="2"/>
  <c r="I830" i="2"/>
  <c r="E830" i="2"/>
  <c r="H830" i="2"/>
  <c r="N830" i="2"/>
  <c r="S830" i="2"/>
  <c r="X830" i="2"/>
  <c r="Y834" i="2"/>
  <c r="U834" i="2"/>
  <c r="Q834" i="2"/>
  <c r="M834" i="2"/>
  <c r="I834" i="2"/>
  <c r="E834" i="2"/>
  <c r="H834" i="2"/>
  <c r="N834" i="2"/>
  <c r="S834" i="2"/>
  <c r="X834" i="2"/>
  <c r="Y838" i="2"/>
  <c r="U838" i="2"/>
  <c r="Q838" i="2"/>
  <c r="M838" i="2"/>
  <c r="I838" i="2"/>
  <c r="E838" i="2"/>
  <c r="H838" i="2"/>
  <c r="N838" i="2"/>
  <c r="S838" i="2"/>
  <c r="X838" i="2"/>
  <c r="Y842" i="2"/>
  <c r="U842" i="2"/>
  <c r="Q842" i="2"/>
  <c r="M842" i="2"/>
  <c r="I842" i="2"/>
  <c r="E842" i="2"/>
  <c r="H842" i="2"/>
  <c r="N842" i="2"/>
  <c r="S842" i="2"/>
  <c r="X842" i="2"/>
  <c r="Y846" i="2"/>
  <c r="U846" i="2"/>
  <c r="Q846" i="2"/>
  <c r="M846" i="2"/>
  <c r="I846" i="2"/>
  <c r="E846" i="2"/>
  <c r="H846" i="2"/>
  <c r="N846" i="2"/>
  <c r="S846" i="2"/>
  <c r="X846" i="2"/>
  <c r="Y850" i="2"/>
  <c r="U850" i="2"/>
  <c r="Q850" i="2"/>
  <c r="M850" i="2"/>
  <c r="I850" i="2"/>
  <c r="E850" i="2"/>
  <c r="H850" i="2"/>
  <c r="N850" i="2"/>
  <c r="S850" i="2"/>
  <c r="X850" i="2"/>
  <c r="Y854" i="2"/>
  <c r="U854" i="2"/>
  <c r="Q854" i="2"/>
  <c r="M854" i="2"/>
  <c r="I854" i="2"/>
  <c r="E854" i="2"/>
  <c r="H854" i="2"/>
  <c r="N854" i="2"/>
  <c r="S854" i="2"/>
  <c r="X854" i="2"/>
  <c r="Y858" i="2"/>
  <c r="U858" i="2"/>
  <c r="Q858" i="2"/>
  <c r="M858" i="2"/>
  <c r="I858" i="2"/>
  <c r="E858" i="2"/>
  <c r="H858" i="2"/>
  <c r="N858" i="2"/>
  <c r="S858" i="2"/>
  <c r="X858" i="2"/>
  <c r="Y862" i="2"/>
  <c r="U862" i="2"/>
  <c r="Q862" i="2"/>
  <c r="M862" i="2"/>
  <c r="I862" i="2"/>
  <c r="E862" i="2"/>
  <c r="H862" i="2"/>
  <c r="N862" i="2"/>
  <c r="S862" i="2"/>
  <c r="X862" i="2"/>
  <c r="Z877" i="2"/>
  <c r="V877" i="2"/>
  <c r="R877" i="2"/>
  <c r="N877" i="2"/>
  <c r="J877" i="2"/>
  <c r="F877" i="2"/>
  <c r="H877" i="2"/>
  <c r="M877" i="2"/>
  <c r="S877" i="2"/>
  <c r="X877" i="2"/>
  <c r="AB879" i="2"/>
  <c r="X879" i="2"/>
  <c r="T879" i="2"/>
  <c r="P879" i="2"/>
  <c r="L879" i="2"/>
  <c r="H879" i="2"/>
  <c r="D879" i="2"/>
  <c r="I879" i="2"/>
  <c r="N879" i="2"/>
  <c r="S879" i="2"/>
  <c r="Y879" i="2"/>
  <c r="Z887" i="2"/>
  <c r="V887" i="2"/>
  <c r="R887" i="2"/>
  <c r="N887" i="2"/>
  <c r="J887" i="2"/>
  <c r="F887" i="2"/>
  <c r="H887" i="2"/>
  <c r="M887" i="2"/>
  <c r="S887" i="2"/>
  <c r="X887" i="2"/>
  <c r="AB889" i="2"/>
  <c r="X889" i="2"/>
  <c r="T889" i="2"/>
  <c r="P889" i="2"/>
  <c r="L889" i="2"/>
  <c r="H889" i="2"/>
  <c r="D889" i="2"/>
  <c r="I889" i="2"/>
  <c r="N889" i="2"/>
  <c r="S889" i="2"/>
  <c r="Y889" i="2"/>
  <c r="D891" i="2"/>
  <c r="I891" i="2"/>
  <c r="O891" i="2"/>
  <c r="T891" i="2"/>
  <c r="Y891" i="2"/>
  <c r="E893" i="2"/>
  <c r="J893" i="2"/>
  <c r="O893" i="2"/>
  <c r="U893" i="2"/>
  <c r="Z893" i="2"/>
  <c r="D907" i="2"/>
  <c r="I907" i="2"/>
  <c r="O907" i="2"/>
  <c r="T907" i="2"/>
  <c r="Y907" i="2"/>
  <c r="D909" i="2"/>
  <c r="I909" i="2"/>
  <c r="N909" i="2"/>
  <c r="T909" i="2"/>
  <c r="Y909" i="2"/>
  <c r="Y917" i="2"/>
  <c r="U917" i="2"/>
  <c r="Q917" i="2"/>
  <c r="M917" i="2"/>
  <c r="I917" i="2"/>
  <c r="E917" i="2"/>
  <c r="H917" i="2"/>
  <c r="N917" i="2"/>
  <c r="S917" i="2"/>
  <c r="X917" i="2"/>
  <c r="Z929" i="2"/>
  <c r="V929" i="2"/>
  <c r="R929" i="2"/>
  <c r="N929" i="2"/>
  <c r="J929" i="2"/>
  <c r="F929" i="2"/>
  <c r="H929" i="2"/>
  <c r="M929" i="2"/>
  <c r="S929" i="2"/>
  <c r="X929" i="2"/>
  <c r="AA931" i="2"/>
  <c r="W931" i="2"/>
  <c r="S931" i="2"/>
  <c r="O931" i="2"/>
  <c r="K931" i="2"/>
  <c r="G931" i="2"/>
  <c r="H931" i="2"/>
  <c r="M931" i="2"/>
  <c r="R931" i="2"/>
  <c r="X931" i="2"/>
  <c r="Z945" i="2"/>
  <c r="V945" i="2"/>
  <c r="R945" i="2"/>
  <c r="N945" i="2"/>
  <c r="J945" i="2"/>
  <c r="F945" i="2"/>
  <c r="H945" i="2"/>
  <c r="M945" i="2"/>
  <c r="S945" i="2"/>
  <c r="X945" i="2"/>
  <c r="AB947" i="2"/>
  <c r="X947" i="2"/>
  <c r="T947" i="2"/>
  <c r="P947" i="2"/>
  <c r="L947" i="2"/>
  <c r="H947" i="2"/>
  <c r="D947" i="2"/>
  <c r="I947" i="2"/>
  <c r="N947" i="2"/>
  <c r="S947" i="2"/>
  <c r="Y947" i="2"/>
  <c r="D949" i="2"/>
  <c r="I949" i="2"/>
  <c r="O949" i="2"/>
  <c r="T949" i="2"/>
  <c r="Y949" i="2"/>
  <c r="E951" i="2"/>
  <c r="J951" i="2"/>
  <c r="O951" i="2"/>
  <c r="U951" i="2"/>
  <c r="Z951" i="2"/>
  <c r="Z961" i="2"/>
  <c r="V961" i="2"/>
  <c r="R961" i="2"/>
  <c r="N961" i="2"/>
  <c r="J961" i="2"/>
  <c r="F961" i="2"/>
  <c r="H961" i="2"/>
  <c r="M961" i="2"/>
  <c r="S961" i="2"/>
  <c r="X961" i="2"/>
  <c r="AB963" i="2"/>
  <c r="X963" i="2"/>
  <c r="T963" i="2"/>
  <c r="P963" i="2"/>
  <c r="L963" i="2"/>
  <c r="H963" i="2"/>
  <c r="D963" i="2"/>
  <c r="I963" i="2"/>
  <c r="N963" i="2"/>
  <c r="S963" i="2"/>
  <c r="Y963" i="2"/>
  <c r="D965" i="2"/>
  <c r="I965" i="2"/>
  <c r="O965" i="2"/>
  <c r="T965" i="2"/>
  <c r="Y965" i="2"/>
  <c r="E967" i="2"/>
  <c r="J967" i="2"/>
  <c r="O967" i="2"/>
  <c r="U967" i="2"/>
  <c r="Z967" i="2"/>
  <c r="D979" i="2"/>
  <c r="D988" i="2" s="1"/>
  <c r="J979" i="2"/>
  <c r="O979" i="2"/>
  <c r="T979" i="2"/>
  <c r="Z979" i="2"/>
  <c r="J9" i="3"/>
  <c r="J10" i="3" s="1"/>
  <c r="J11" i="3" s="1"/>
  <c r="E1001" i="2"/>
  <c r="E1002" i="2" s="1"/>
  <c r="J1001" i="2"/>
  <c r="O1001" i="2"/>
  <c r="O1002" i="2" s="1"/>
  <c r="U1001" i="2"/>
  <c r="U1002" i="2" s="1"/>
  <c r="Z1001" i="2"/>
  <c r="Z1002" i="2" s="1"/>
  <c r="D1013" i="2"/>
  <c r="J1013" i="2"/>
  <c r="O1013" i="2"/>
  <c r="T1013" i="2"/>
  <c r="Z1013" i="2"/>
  <c r="D1017" i="2"/>
  <c r="J1017" i="2"/>
  <c r="O1017" i="2"/>
  <c r="T1017" i="2"/>
  <c r="Z1017" i="2"/>
  <c r="Z1031" i="2"/>
  <c r="V1031" i="2"/>
  <c r="R1031" i="2"/>
  <c r="N1031" i="2"/>
  <c r="J1031" i="2"/>
  <c r="F1031" i="2"/>
  <c r="Y1031" i="2"/>
  <c r="U1031" i="2"/>
  <c r="Q1031" i="2"/>
  <c r="M1031" i="2"/>
  <c r="I1031" i="2"/>
  <c r="E1031" i="2"/>
  <c r="K1031" i="2"/>
  <c r="S1031" i="2"/>
  <c r="AA1031" i="2"/>
  <c r="D1035" i="2"/>
  <c r="L1035" i="2"/>
  <c r="T1035" i="2"/>
  <c r="AB1035" i="2"/>
  <c r="Z1059" i="2"/>
  <c r="V1059" i="2"/>
  <c r="R1059" i="2"/>
  <c r="N1059" i="2"/>
  <c r="J1059" i="2"/>
  <c r="F1059" i="2"/>
  <c r="Y1059" i="2"/>
  <c r="U1059" i="2"/>
  <c r="Q1059" i="2"/>
  <c r="M1059" i="2"/>
  <c r="I1059" i="2"/>
  <c r="E1059" i="2"/>
  <c r="X1059" i="2"/>
  <c r="P1059" i="2"/>
  <c r="H1059" i="2"/>
  <c r="W1059" i="2"/>
  <c r="O1059" i="2"/>
  <c r="G1059" i="2"/>
  <c r="AB1059" i="2"/>
  <c r="T1059" i="2"/>
  <c r="L1059" i="2"/>
  <c r="D1059" i="2"/>
  <c r="J1109" i="2"/>
  <c r="Y1121" i="2"/>
  <c r="U1121" i="2"/>
  <c r="Q1121" i="2"/>
  <c r="M1121" i="2"/>
  <c r="I1121" i="2"/>
  <c r="E1121" i="2"/>
  <c r="AB1121" i="2"/>
  <c r="X1121" i="2"/>
  <c r="T1121" i="2"/>
  <c r="P1121" i="2"/>
  <c r="L1121" i="2"/>
  <c r="H1121" i="2"/>
  <c r="D1121" i="2"/>
  <c r="Z1121" i="2"/>
  <c r="R1121" i="2"/>
  <c r="J1121" i="2"/>
  <c r="W1121" i="2"/>
  <c r="O1121" i="2"/>
  <c r="G1121" i="2"/>
  <c r="V1121" i="2"/>
  <c r="N1121" i="2"/>
  <c r="F1121" i="2"/>
  <c r="AB1145" i="2"/>
  <c r="X1145" i="2"/>
  <c r="T1145" i="2"/>
  <c r="P1145" i="2"/>
  <c r="L1145" i="2"/>
  <c r="H1145" i="2"/>
  <c r="D1145" i="2"/>
  <c r="Y1145" i="2"/>
  <c r="S1145" i="2"/>
  <c r="N1145" i="2"/>
  <c r="I1145" i="2"/>
  <c r="W1145" i="2"/>
  <c r="R1145" i="2"/>
  <c r="M1145" i="2"/>
  <c r="G1145" i="2"/>
  <c r="U1145" i="2"/>
  <c r="J1145" i="2"/>
  <c r="AA1145" i="2"/>
  <c r="Q1145" i="2"/>
  <c r="F1145" i="2"/>
  <c r="Z1145" i="2"/>
  <c r="O1145" i="2"/>
  <c r="E1145" i="2"/>
  <c r="C1299" i="2"/>
  <c r="Z1258" i="2"/>
  <c r="V1258" i="2"/>
  <c r="R1258" i="2"/>
  <c r="N1258" i="2"/>
  <c r="J1258" i="2"/>
  <c r="F1258" i="2"/>
  <c r="Y1258" i="2"/>
  <c r="U1258" i="2"/>
  <c r="Q1258" i="2"/>
  <c r="M1258" i="2"/>
  <c r="I1258" i="2"/>
  <c r="E1258" i="2"/>
  <c r="X1258" i="2"/>
  <c r="P1258" i="2"/>
  <c r="H1258" i="2"/>
  <c r="W1258" i="2"/>
  <c r="O1258" i="2"/>
  <c r="G1258" i="2"/>
  <c r="AA1258" i="2"/>
  <c r="K1258" i="2"/>
  <c r="T1258" i="2"/>
  <c r="D1258" i="2"/>
  <c r="AB1258" i="2"/>
  <c r="S1258" i="2"/>
  <c r="L1258" i="2"/>
  <c r="Z1047" i="2"/>
  <c r="V1047" i="2"/>
  <c r="R1047" i="2"/>
  <c r="N1047" i="2"/>
  <c r="J1047" i="2"/>
  <c r="F1047" i="2"/>
  <c r="H1047" i="2"/>
  <c r="M1047" i="2"/>
  <c r="S1047" i="2"/>
  <c r="X1047" i="2"/>
  <c r="AB1049" i="2"/>
  <c r="X1049" i="2"/>
  <c r="T1049" i="2"/>
  <c r="P1049" i="2"/>
  <c r="L1049" i="2"/>
  <c r="H1049" i="2"/>
  <c r="D1049" i="2"/>
  <c r="I1049" i="2"/>
  <c r="N1049" i="2"/>
  <c r="S1049" i="2"/>
  <c r="Y1049" i="2"/>
  <c r="Z1071" i="2"/>
  <c r="V1071" i="2"/>
  <c r="R1071" i="2"/>
  <c r="N1071" i="2"/>
  <c r="J1071" i="2"/>
  <c r="F1071" i="2"/>
  <c r="Y1071" i="2"/>
  <c r="U1071" i="2"/>
  <c r="Q1071" i="2"/>
  <c r="M1071" i="2"/>
  <c r="I1071" i="2"/>
  <c r="E1071" i="2"/>
  <c r="K1071" i="2"/>
  <c r="S1071" i="2"/>
  <c r="AA1071" i="2"/>
  <c r="Y1101" i="2"/>
  <c r="U1101" i="2"/>
  <c r="Q1101" i="2"/>
  <c r="M1101" i="2"/>
  <c r="I1101" i="2"/>
  <c r="E1101" i="2"/>
  <c r="AB1101" i="2"/>
  <c r="X1101" i="2"/>
  <c r="T1101" i="2"/>
  <c r="P1101" i="2"/>
  <c r="L1101" i="2"/>
  <c r="H1101" i="2"/>
  <c r="D1101" i="2"/>
  <c r="K1101" i="2"/>
  <c r="S1101" i="2"/>
  <c r="AA1101" i="2"/>
  <c r="AA1105" i="2"/>
  <c r="W1105" i="2"/>
  <c r="S1105" i="2"/>
  <c r="O1105" i="2"/>
  <c r="K1105" i="2"/>
  <c r="G1105" i="2"/>
  <c r="Z1105" i="2"/>
  <c r="V1105" i="2"/>
  <c r="R1105" i="2"/>
  <c r="N1105" i="2"/>
  <c r="J1105" i="2"/>
  <c r="F1105" i="2"/>
  <c r="I1105" i="2"/>
  <c r="Q1105" i="2"/>
  <c r="Y1105" i="2"/>
  <c r="Y1125" i="2"/>
  <c r="U1125" i="2"/>
  <c r="Q1125" i="2"/>
  <c r="M1125" i="2"/>
  <c r="I1125" i="2"/>
  <c r="E1125" i="2"/>
  <c r="AB1125" i="2"/>
  <c r="X1125" i="2"/>
  <c r="T1125" i="2"/>
  <c r="P1125" i="2"/>
  <c r="L1125" i="2"/>
  <c r="H1125" i="2"/>
  <c r="D1125" i="2"/>
  <c r="K1125" i="2"/>
  <c r="S1125" i="2"/>
  <c r="AA1125" i="2"/>
  <c r="AA1155" i="2"/>
  <c r="W1155" i="2"/>
  <c r="S1155" i="2"/>
  <c r="O1155" i="2"/>
  <c r="K1155" i="2"/>
  <c r="G1155" i="2"/>
  <c r="AB1155" i="2"/>
  <c r="V1155" i="2"/>
  <c r="Q1155" i="2"/>
  <c r="L1155" i="2"/>
  <c r="F1155" i="2"/>
  <c r="Z1155" i="2"/>
  <c r="U1155" i="2"/>
  <c r="P1155" i="2"/>
  <c r="J1155" i="2"/>
  <c r="E1155" i="2"/>
  <c r="M1155" i="2"/>
  <c r="X1155" i="2"/>
  <c r="Z1173" i="2"/>
  <c r="V1173" i="2"/>
  <c r="R1173" i="2"/>
  <c r="N1173" i="2"/>
  <c r="J1173" i="2"/>
  <c r="F1173" i="2"/>
  <c r="AA1173" i="2"/>
  <c r="U1173" i="2"/>
  <c r="P1173" i="2"/>
  <c r="K1173" i="2"/>
  <c r="E1173" i="2"/>
  <c r="Y1173" i="2"/>
  <c r="T1173" i="2"/>
  <c r="O1173" i="2"/>
  <c r="I1173" i="2"/>
  <c r="D1173" i="2"/>
  <c r="S1173" i="2"/>
  <c r="H1173" i="2"/>
  <c r="AB1173" i="2"/>
  <c r="Q1173" i="2"/>
  <c r="G1173" i="2"/>
  <c r="X1173" i="2"/>
  <c r="Z1177" i="2"/>
  <c r="V1177" i="2"/>
  <c r="R1177" i="2"/>
  <c r="N1177" i="2"/>
  <c r="J1177" i="2"/>
  <c r="F1177" i="2"/>
  <c r="AB1177" i="2"/>
  <c r="W1177" i="2"/>
  <c r="Q1177" i="2"/>
  <c r="L1177" i="2"/>
  <c r="G1177" i="2"/>
  <c r="AA1177" i="2"/>
  <c r="U1177" i="2"/>
  <c r="P1177" i="2"/>
  <c r="K1177" i="2"/>
  <c r="E1177" i="2"/>
  <c r="T1177" i="2"/>
  <c r="I1177" i="2"/>
  <c r="S1177" i="2"/>
  <c r="H1177" i="2"/>
  <c r="X1177" i="2"/>
  <c r="G1027" i="2"/>
  <c r="K1027" i="2"/>
  <c r="O1027" i="2"/>
  <c r="S1027" i="2"/>
  <c r="W1027" i="2"/>
  <c r="AA1027" i="2"/>
  <c r="G1033" i="2"/>
  <c r="K1033" i="2"/>
  <c r="O1033" i="2"/>
  <c r="S1033" i="2"/>
  <c r="W1033" i="2"/>
  <c r="AA1033" i="2"/>
  <c r="G1037" i="2"/>
  <c r="K1037" i="2"/>
  <c r="O1037" i="2"/>
  <c r="S1037" i="2"/>
  <c r="W1037" i="2"/>
  <c r="AA1037" i="2"/>
  <c r="AB1041" i="2"/>
  <c r="X1041" i="2"/>
  <c r="T1041" i="2"/>
  <c r="P1041" i="2"/>
  <c r="L1041" i="2"/>
  <c r="H1041" i="2"/>
  <c r="G1041" i="2"/>
  <c r="M1041" i="2"/>
  <c r="R1041" i="2"/>
  <c r="W1041" i="2"/>
  <c r="Z1043" i="2"/>
  <c r="V1043" i="2"/>
  <c r="R1043" i="2"/>
  <c r="N1043" i="2"/>
  <c r="J1043" i="2"/>
  <c r="F1043" i="2"/>
  <c r="H1043" i="2"/>
  <c r="M1043" i="2"/>
  <c r="S1043" i="2"/>
  <c r="X1043" i="2"/>
  <c r="AB1045" i="2"/>
  <c r="X1045" i="2"/>
  <c r="T1045" i="2"/>
  <c r="P1045" i="2"/>
  <c r="L1045" i="2"/>
  <c r="H1045" i="2"/>
  <c r="D1045" i="2"/>
  <c r="I1045" i="2"/>
  <c r="N1045" i="2"/>
  <c r="S1045" i="2"/>
  <c r="Y1045" i="2"/>
  <c r="D1047" i="2"/>
  <c r="I1047" i="2"/>
  <c r="O1047" i="2"/>
  <c r="T1047" i="2"/>
  <c r="Y1047" i="2"/>
  <c r="E1049" i="2"/>
  <c r="J1049" i="2"/>
  <c r="O1049" i="2"/>
  <c r="U1049" i="2"/>
  <c r="Z1049" i="2"/>
  <c r="Z1067" i="2"/>
  <c r="V1067" i="2"/>
  <c r="R1067" i="2"/>
  <c r="N1067" i="2"/>
  <c r="J1067" i="2"/>
  <c r="F1067" i="2"/>
  <c r="Y1067" i="2"/>
  <c r="U1067" i="2"/>
  <c r="Q1067" i="2"/>
  <c r="M1067" i="2"/>
  <c r="I1067" i="2"/>
  <c r="E1067" i="2"/>
  <c r="K1067" i="2"/>
  <c r="S1067" i="2"/>
  <c r="AA1067" i="2"/>
  <c r="D1071" i="2"/>
  <c r="L1071" i="2"/>
  <c r="T1071" i="2"/>
  <c r="AB1071" i="2"/>
  <c r="AB1095" i="2"/>
  <c r="X1095" i="2"/>
  <c r="T1095" i="2"/>
  <c r="P1095" i="2"/>
  <c r="L1095" i="2"/>
  <c r="H1095" i="2"/>
  <c r="D1095" i="2"/>
  <c r="AA1095" i="2"/>
  <c r="W1095" i="2"/>
  <c r="S1095" i="2"/>
  <c r="O1095" i="2"/>
  <c r="K1095" i="2"/>
  <c r="G1095" i="2"/>
  <c r="J1095" i="2"/>
  <c r="R1095" i="2"/>
  <c r="Z1095" i="2"/>
  <c r="F1101" i="2"/>
  <c r="N1101" i="2"/>
  <c r="V1101" i="2"/>
  <c r="D1105" i="2"/>
  <c r="L1105" i="2"/>
  <c r="T1105" i="2"/>
  <c r="AB1105" i="2"/>
  <c r="Y1113" i="2"/>
  <c r="U1113" i="2"/>
  <c r="Q1113" i="2"/>
  <c r="M1113" i="2"/>
  <c r="I1113" i="2"/>
  <c r="E1113" i="2"/>
  <c r="AB1113" i="2"/>
  <c r="X1113" i="2"/>
  <c r="T1113" i="2"/>
  <c r="P1113" i="2"/>
  <c r="L1113" i="2"/>
  <c r="H1113" i="2"/>
  <c r="D1113" i="2"/>
  <c r="K1113" i="2"/>
  <c r="S1113" i="2"/>
  <c r="AA1113" i="2"/>
  <c r="F1125" i="2"/>
  <c r="N1125" i="2"/>
  <c r="V1125" i="2"/>
  <c r="Y1129" i="2"/>
  <c r="U1129" i="2"/>
  <c r="Q1129" i="2"/>
  <c r="M1129" i="2"/>
  <c r="I1129" i="2"/>
  <c r="E1129" i="2"/>
  <c r="AB1129" i="2"/>
  <c r="X1129" i="2"/>
  <c r="T1129" i="2"/>
  <c r="P1129" i="2"/>
  <c r="L1129" i="2"/>
  <c r="H1129" i="2"/>
  <c r="D1129" i="2"/>
  <c r="K1129" i="2"/>
  <c r="S1129" i="2"/>
  <c r="AA1129" i="2"/>
  <c r="D1155" i="2"/>
  <c r="N1155" i="2"/>
  <c r="Y1155" i="2"/>
  <c r="L1173" i="2"/>
  <c r="D1177" i="2"/>
  <c r="Y1177" i="2"/>
  <c r="G832" i="2"/>
  <c r="K832" i="2"/>
  <c r="O832" i="2"/>
  <c r="S832" i="2"/>
  <c r="W832" i="2"/>
  <c r="G836" i="2"/>
  <c r="K836" i="2"/>
  <c r="O836" i="2"/>
  <c r="S836" i="2"/>
  <c r="W836" i="2"/>
  <c r="G840" i="2"/>
  <c r="K840" i="2"/>
  <c r="O840" i="2"/>
  <c r="S840" i="2"/>
  <c r="W840" i="2"/>
  <c r="G844" i="2"/>
  <c r="K844" i="2"/>
  <c r="O844" i="2"/>
  <c r="S844" i="2"/>
  <c r="W844" i="2"/>
  <c r="G848" i="2"/>
  <c r="K848" i="2"/>
  <c r="O848" i="2"/>
  <c r="S848" i="2"/>
  <c r="W848" i="2"/>
  <c r="G852" i="2"/>
  <c r="K852" i="2"/>
  <c r="O852" i="2"/>
  <c r="S852" i="2"/>
  <c r="W852" i="2"/>
  <c r="G856" i="2"/>
  <c r="K856" i="2"/>
  <c r="O856" i="2"/>
  <c r="S856" i="2"/>
  <c r="W856" i="2"/>
  <c r="G860" i="2"/>
  <c r="K860" i="2"/>
  <c r="O860" i="2"/>
  <c r="S860" i="2"/>
  <c r="W860" i="2"/>
  <c r="G915" i="2"/>
  <c r="K915" i="2"/>
  <c r="O915" i="2"/>
  <c r="S915" i="2"/>
  <c r="W915" i="2"/>
  <c r="G919" i="2"/>
  <c r="K919" i="2"/>
  <c r="O919" i="2"/>
  <c r="S919" i="2"/>
  <c r="W919" i="2"/>
  <c r="G977" i="2"/>
  <c r="G988" i="2" s="1"/>
  <c r="K977" i="2"/>
  <c r="K988" i="2" s="1"/>
  <c r="O977" i="2"/>
  <c r="O988" i="2" s="1"/>
  <c r="S977" i="2"/>
  <c r="W977" i="2"/>
  <c r="W988" i="2" s="1"/>
  <c r="G1011" i="2"/>
  <c r="K1011" i="2"/>
  <c r="O1011" i="2"/>
  <c r="S1011" i="2"/>
  <c r="W1011" i="2"/>
  <c r="G1015" i="2"/>
  <c r="K1015" i="2"/>
  <c r="O1015" i="2"/>
  <c r="S1015" i="2"/>
  <c r="W1015" i="2"/>
  <c r="D1027" i="2"/>
  <c r="H1027" i="2"/>
  <c r="L1027" i="2"/>
  <c r="P1027" i="2"/>
  <c r="T1027" i="2"/>
  <c r="X1027" i="2"/>
  <c r="AB1027" i="2"/>
  <c r="D1033" i="2"/>
  <c r="H1033" i="2"/>
  <c r="L1033" i="2"/>
  <c r="P1033" i="2"/>
  <c r="T1033" i="2"/>
  <c r="X1033" i="2"/>
  <c r="D1037" i="2"/>
  <c r="H1037" i="2"/>
  <c r="L1037" i="2"/>
  <c r="P1037" i="2"/>
  <c r="T1037" i="2"/>
  <c r="X1037" i="2"/>
  <c r="D1041" i="2"/>
  <c r="I1041" i="2"/>
  <c r="N1041" i="2"/>
  <c r="S1041" i="2"/>
  <c r="Y1041" i="2"/>
  <c r="D1043" i="2"/>
  <c r="I1043" i="2"/>
  <c r="O1043" i="2"/>
  <c r="T1043" i="2"/>
  <c r="Y1043" i="2"/>
  <c r="E1045" i="2"/>
  <c r="J1045" i="2"/>
  <c r="O1045" i="2"/>
  <c r="U1045" i="2"/>
  <c r="Z1045" i="2"/>
  <c r="E1047" i="2"/>
  <c r="K1047" i="2"/>
  <c r="P1047" i="2"/>
  <c r="U1047" i="2"/>
  <c r="AA1047" i="2"/>
  <c r="F1049" i="2"/>
  <c r="K1049" i="2"/>
  <c r="Q1049" i="2"/>
  <c r="V1049" i="2"/>
  <c r="AA1049" i="2"/>
  <c r="Z1055" i="2"/>
  <c r="V1055" i="2"/>
  <c r="R1055" i="2"/>
  <c r="N1055" i="2"/>
  <c r="J1055" i="2"/>
  <c r="F1055" i="2"/>
  <c r="H1055" i="2"/>
  <c r="M1055" i="2"/>
  <c r="S1055" i="2"/>
  <c r="X1055" i="2"/>
  <c r="Z1063" i="2"/>
  <c r="V1063" i="2"/>
  <c r="R1063" i="2"/>
  <c r="N1063" i="2"/>
  <c r="J1063" i="2"/>
  <c r="F1063" i="2"/>
  <c r="Y1063" i="2"/>
  <c r="U1063" i="2"/>
  <c r="Q1063" i="2"/>
  <c r="M1063" i="2"/>
  <c r="I1063" i="2"/>
  <c r="E1063" i="2"/>
  <c r="K1063" i="2"/>
  <c r="S1063" i="2"/>
  <c r="AA1063" i="2"/>
  <c r="D1067" i="2"/>
  <c r="L1067" i="2"/>
  <c r="T1067" i="2"/>
  <c r="AB1067" i="2"/>
  <c r="G1071" i="2"/>
  <c r="O1071" i="2"/>
  <c r="W1071" i="2"/>
  <c r="Z1079" i="2"/>
  <c r="V1079" i="2"/>
  <c r="R1079" i="2"/>
  <c r="N1079" i="2"/>
  <c r="J1079" i="2"/>
  <c r="F1079" i="2"/>
  <c r="Y1079" i="2"/>
  <c r="U1079" i="2"/>
  <c r="Q1079" i="2"/>
  <c r="M1079" i="2"/>
  <c r="I1079" i="2"/>
  <c r="E1079" i="2"/>
  <c r="K1079" i="2"/>
  <c r="S1079" i="2"/>
  <c r="AA1079" i="2"/>
  <c r="E1095" i="2"/>
  <c r="M1095" i="2"/>
  <c r="U1095" i="2"/>
  <c r="G1101" i="2"/>
  <c r="O1101" i="2"/>
  <c r="W1101" i="2"/>
  <c r="Z1103" i="2"/>
  <c r="V1103" i="2"/>
  <c r="R1103" i="2"/>
  <c r="N1103" i="2"/>
  <c r="J1103" i="2"/>
  <c r="F1103" i="2"/>
  <c r="Y1103" i="2"/>
  <c r="U1103" i="2"/>
  <c r="Q1103" i="2"/>
  <c r="M1103" i="2"/>
  <c r="I1103" i="2"/>
  <c r="E1103" i="2"/>
  <c r="K1103" i="2"/>
  <c r="S1103" i="2"/>
  <c r="AA1103" i="2"/>
  <c r="E1105" i="2"/>
  <c r="M1105" i="2"/>
  <c r="U1105" i="2"/>
  <c r="AB1107" i="2"/>
  <c r="X1107" i="2"/>
  <c r="T1107" i="2"/>
  <c r="P1107" i="2"/>
  <c r="L1107" i="2"/>
  <c r="H1107" i="2"/>
  <c r="D1107" i="2"/>
  <c r="AA1107" i="2"/>
  <c r="W1107" i="2"/>
  <c r="S1107" i="2"/>
  <c r="O1107" i="2"/>
  <c r="K1107" i="2"/>
  <c r="G1107" i="2"/>
  <c r="J1107" i="2"/>
  <c r="R1107" i="2"/>
  <c r="Z1107" i="2"/>
  <c r="F1113" i="2"/>
  <c r="N1113" i="2"/>
  <c r="V1113" i="2"/>
  <c r="Y1117" i="2"/>
  <c r="U1117" i="2"/>
  <c r="Q1117" i="2"/>
  <c r="M1117" i="2"/>
  <c r="I1117" i="2"/>
  <c r="E1117" i="2"/>
  <c r="AB1117" i="2"/>
  <c r="X1117" i="2"/>
  <c r="T1117" i="2"/>
  <c r="P1117" i="2"/>
  <c r="L1117" i="2"/>
  <c r="H1117" i="2"/>
  <c r="D1117" i="2"/>
  <c r="K1117" i="2"/>
  <c r="S1117" i="2"/>
  <c r="AA1117" i="2"/>
  <c r="G1125" i="2"/>
  <c r="O1125" i="2"/>
  <c r="W1125" i="2"/>
  <c r="F1129" i="2"/>
  <c r="N1129" i="2"/>
  <c r="V1129" i="2"/>
  <c r="Y1133" i="2"/>
  <c r="U1133" i="2"/>
  <c r="Q1133" i="2"/>
  <c r="M1133" i="2"/>
  <c r="I1133" i="2"/>
  <c r="E1133" i="2"/>
  <c r="AB1133" i="2"/>
  <c r="X1133" i="2"/>
  <c r="T1133" i="2"/>
  <c r="P1133" i="2"/>
  <c r="L1133" i="2"/>
  <c r="H1133" i="2"/>
  <c r="D1133" i="2"/>
  <c r="K1133" i="2"/>
  <c r="S1133" i="2"/>
  <c r="AA1133" i="2"/>
  <c r="Y1147" i="2"/>
  <c r="U1147" i="2"/>
  <c r="Q1147" i="2"/>
  <c r="M1147" i="2"/>
  <c r="I1147" i="2"/>
  <c r="E1147" i="2"/>
  <c r="X1147" i="2"/>
  <c r="S1147" i="2"/>
  <c r="N1147" i="2"/>
  <c r="H1147" i="2"/>
  <c r="AB1147" i="2"/>
  <c r="W1147" i="2"/>
  <c r="R1147" i="2"/>
  <c r="L1147" i="2"/>
  <c r="G1147" i="2"/>
  <c r="K1147" i="2"/>
  <c r="V1147" i="2"/>
  <c r="Z1153" i="2"/>
  <c r="V1153" i="2"/>
  <c r="R1153" i="2"/>
  <c r="N1153" i="2"/>
  <c r="J1153" i="2"/>
  <c r="F1153" i="2"/>
  <c r="AB1153" i="2"/>
  <c r="W1153" i="2"/>
  <c r="Q1153" i="2"/>
  <c r="L1153" i="2"/>
  <c r="G1153" i="2"/>
  <c r="AA1153" i="2"/>
  <c r="U1153" i="2"/>
  <c r="P1153" i="2"/>
  <c r="K1153" i="2"/>
  <c r="E1153" i="2"/>
  <c r="M1153" i="2"/>
  <c r="X1153" i="2"/>
  <c r="H1155" i="2"/>
  <c r="R1155" i="2"/>
  <c r="M1173" i="2"/>
  <c r="M1177" i="2"/>
  <c r="Y1209" i="2"/>
  <c r="Y1213" i="2" s="1"/>
  <c r="U1209" i="2"/>
  <c r="U1213" i="2" s="1"/>
  <c r="Q1209" i="2"/>
  <c r="Q1213" i="2" s="1"/>
  <c r="M1209" i="2"/>
  <c r="M1213" i="2" s="1"/>
  <c r="I1209" i="2"/>
  <c r="I1213" i="2" s="1"/>
  <c r="E1209" i="2"/>
  <c r="E1213" i="2" s="1"/>
  <c r="AB1209" i="2"/>
  <c r="AB1213" i="2" s="1"/>
  <c r="W1209" i="2"/>
  <c r="W1213" i="2" s="1"/>
  <c r="R1209" i="2"/>
  <c r="R1213" i="2" s="1"/>
  <c r="L1209" i="2"/>
  <c r="L1213" i="2" s="1"/>
  <c r="G1209" i="2"/>
  <c r="G1213" i="2" s="1"/>
  <c r="AA1209" i="2"/>
  <c r="AA1213" i="2" s="1"/>
  <c r="V1209" i="2"/>
  <c r="V1213" i="2" s="1"/>
  <c r="P1209" i="2"/>
  <c r="P1213" i="2" s="1"/>
  <c r="K1209" i="2"/>
  <c r="K1213" i="2" s="1"/>
  <c r="F1209" i="2"/>
  <c r="F1213" i="2" s="1"/>
  <c r="S1209" i="2"/>
  <c r="S1213" i="2" s="1"/>
  <c r="H1209" i="2"/>
  <c r="H1213" i="2" s="1"/>
  <c r="Z1209" i="2"/>
  <c r="Z1213" i="2" s="1"/>
  <c r="O1209" i="2"/>
  <c r="O1213" i="2" s="1"/>
  <c r="D1209" i="2"/>
  <c r="D1213" i="2" s="1"/>
  <c r="X1209" i="2"/>
  <c r="X1213" i="2" s="1"/>
  <c r="Y1238" i="2"/>
  <c r="U1238" i="2"/>
  <c r="Q1238" i="2"/>
  <c r="M1238" i="2"/>
  <c r="I1238" i="2"/>
  <c r="E1238" i="2"/>
  <c r="AB1238" i="2"/>
  <c r="X1238" i="2"/>
  <c r="T1238" i="2"/>
  <c r="P1238" i="2"/>
  <c r="L1238" i="2"/>
  <c r="H1238" i="2"/>
  <c r="D1238" i="2"/>
  <c r="Z1238" i="2"/>
  <c r="R1238" i="2"/>
  <c r="J1238" i="2"/>
  <c r="W1238" i="2"/>
  <c r="O1238" i="2"/>
  <c r="G1238" i="2"/>
  <c r="AA1238" i="2"/>
  <c r="K1238" i="2"/>
  <c r="V1238" i="2"/>
  <c r="F1238" i="2"/>
  <c r="AA1272" i="2"/>
  <c r="W1272" i="2"/>
  <c r="S1272" i="2"/>
  <c r="O1272" i="2"/>
  <c r="K1272" i="2"/>
  <c r="G1272" i="2"/>
  <c r="Z1272" i="2"/>
  <c r="V1272" i="2"/>
  <c r="R1272" i="2"/>
  <c r="N1272" i="2"/>
  <c r="J1272" i="2"/>
  <c r="F1272" i="2"/>
  <c r="Y1272" i="2"/>
  <c r="U1272" i="2"/>
  <c r="Q1272" i="2"/>
  <c r="M1272" i="2"/>
  <c r="I1272" i="2"/>
  <c r="E1272" i="2"/>
  <c r="AB1272" i="2"/>
  <c r="L1272" i="2"/>
  <c r="X1272" i="2"/>
  <c r="H1272" i="2"/>
  <c r="P1272" i="2"/>
  <c r="D1272" i="2"/>
  <c r="G1057" i="2"/>
  <c r="K1057" i="2"/>
  <c r="O1057" i="2"/>
  <c r="S1057" i="2"/>
  <c r="W1057" i="2"/>
  <c r="AA1057" i="2"/>
  <c r="G1061" i="2"/>
  <c r="K1061" i="2"/>
  <c r="O1061" i="2"/>
  <c r="S1061" i="2"/>
  <c r="W1061" i="2"/>
  <c r="AA1061" i="2"/>
  <c r="G1065" i="2"/>
  <c r="K1065" i="2"/>
  <c r="O1065" i="2"/>
  <c r="S1065" i="2"/>
  <c r="W1065" i="2"/>
  <c r="AA1065" i="2"/>
  <c r="G1069" i="2"/>
  <c r="K1069" i="2"/>
  <c r="O1069" i="2"/>
  <c r="S1069" i="2"/>
  <c r="W1069" i="2"/>
  <c r="AA1069" i="2"/>
  <c r="G1073" i="2"/>
  <c r="K1073" i="2"/>
  <c r="O1073" i="2"/>
  <c r="S1073" i="2"/>
  <c r="W1073" i="2"/>
  <c r="AA1073" i="2"/>
  <c r="G1077" i="2"/>
  <c r="K1077" i="2"/>
  <c r="O1077" i="2"/>
  <c r="S1077" i="2"/>
  <c r="W1077" i="2"/>
  <c r="AA1077" i="2"/>
  <c r="Y1141" i="2"/>
  <c r="U1141" i="2"/>
  <c r="Q1141" i="2"/>
  <c r="M1141" i="2"/>
  <c r="I1141" i="2"/>
  <c r="E1141" i="2"/>
  <c r="H1141" i="2"/>
  <c r="N1141" i="2"/>
  <c r="S1141" i="2"/>
  <c r="X1141" i="2"/>
  <c r="AB1179" i="2"/>
  <c r="X1179" i="2"/>
  <c r="T1179" i="2"/>
  <c r="P1179" i="2"/>
  <c r="L1179" i="2"/>
  <c r="H1179" i="2"/>
  <c r="D1179" i="2"/>
  <c r="W1179" i="2"/>
  <c r="R1179" i="2"/>
  <c r="M1179" i="2"/>
  <c r="G1179" i="2"/>
  <c r="AA1179" i="2"/>
  <c r="V1179" i="2"/>
  <c r="Q1179" i="2"/>
  <c r="K1179" i="2"/>
  <c r="F1179" i="2"/>
  <c r="N1179" i="2"/>
  <c r="Y1179" i="2"/>
  <c r="AB1222" i="2"/>
  <c r="AB1223" i="2" s="1"/>
  <c r="X1222" i="2"/>
  <c r="X1223" i="2" s="1"/>
  <c r="T1222" i="2"/>
  <c r="T1223" i="2" s="1"/>
  <c r="P1222" i="2"/>
  <c r="P1223" i="2" s="1"/>
  <c r="L1222" i="2"/>
  <c r="L1223" i="2" s="1"/>
  <c r="H1222" i="2"/>
  <c r="H1223" i="2" s="1"/>
  <c r="D1222" i="2"/>
  <c r="D1223" i="2" s="1"/>
  <c r="AA1222" i="2"/>
  <c r="AA1223" i="2" s="1"/>
  <c r="V1222" i="2"/>
  <c r="V1223" i="2" s="1"/>
  <c r="Q1222" i="2"/>
  <c r="Q1223" i="2" s="1"/>
  <c r="K1222" i="2"/>
  <c r="K1223" i="2" s="1"/>
  <c r="F1222" i="2"/>
  <c r="F1223" i="2" s="1"/>
  <c r="Z1222" i="2"/>
  <c r="Z1223" i="2" s="1"/>
  <c r="U1222" i="2"/>
  <c r="U1223" i="2" s="1"/>
  <c r="O1222" i="2"/>
  <c r="O1223" i="2" s="1"/>
  <c r="J1222" i="2"/>
  <c r="J1223" i="2" s="1"/>
  <c r="E1222" i="2"/>
  <c r="E1223" i="2" s="1"/>
  <c r="N1222" i="2"/>
  <c r="N1223" i="2" s="1"/>
  <c r="Y1222" i="2"/>
  <c r="Y1223" i="2" s="1"/>
  <c r="AB1274" i="2"/>
  <c r="X1274" i="2"/>
  <c r="T1274" i="2"/>
  <c r="P1274" i="2"/>
  <c r="L1274" i="2"/>
  <c r="H1274" i="2"/>
  <c r="D1274" i="2"/>
  <c r="AA1274" i="2"/>
  <c r="W1274" i="2"/>
  <c r="S1274" i="2"/>
  <c r="O1274" i="2"/>
  <c r="K1274" i="2"/>
  <c r="G1274" i="2"/>
  <c r="Z1274" i="2"/>
  <c r="V1274" i="2"/>
  <c r="R1274" i="2"/>
  <c r="N1274" i="2"/>
  <c r="J1274" i="2"/>
  <c r="F1274" i="2"/>
  <c r="M1274" i="2"/>
  <c r="Y1274" i="2"/>
  <c r="I1274" i="2"/>
  <c r="Q1274" i="2"/>
  <c r="E1274" i="2"/>
  <c r="D1057" i="2"/>
  <c r="H1057" i="2"/>
  <c r="L1057" i="2"/>
  <c r="P1057" i="2"/>
  <c r="T1057" i="2"/>
  <c r="X1057" i="2"/>
  <c r="D1061" i="2"/>
  <c r="H1061" i="2"/>
  <c r="L1061" i="2"/>
  <c r="P1061" i="2"/>
  <c r="T1061" i="2"/>
  <c r="X1061" i="2"/>
  <c r="D1065" i="2"/>
  <c r="H1065" i="2"/>
  <c r="L1065" i="2"/>
  <c r="P1065" i="2"/>
  <c r="T1065" i="2"/>
  <c r="X1065" i="2"/>
  <c r="D1069" i="2"/>
  <c r="H1069" i="2"/>
  <c r="L1069" i="2"/>
  <c r="P1069" i="2"/>
  <c r="T1069" i="2"/>
  <c r="X1069" i="2"/>
  <c r="D1073" i="2"/>
  <c r="H1073" i="2"/>
  <c r="L1073" i="2"/>
  <c r="P1073" i="2"/>
  <c r="T1073" i="2"/>
  <c r="X1073" i="2"/>
  <c r="D1077" i="2"/>
  <c r="H1077" i="2"/>
  <c r="L1077" i="2"/>
  <c r="P1077" i="2"/>
  <c r="T1077" i="2"/>
  <c r="X1077" i="2"/>
  <c r="G1099" i="2"/>
  <c r="K1099" i="2"/>
  <c r="O1099" i="2"/>
  <c r="S1099" i="2"/>
  <c r="W1099" i="2"/>
  <c r="G1111" i="2"/>
  <c r="K1111" i="2"/>
  <c r="O1111" i="2"/>
  <c r="S1111" i="2"/>
  <c r="W1111" i="2"/>
  <c r="G1115" i="2"/>
  <c r="K1115" i="2"/>
  <c r="O1115" i="2"/>
  <c r="S1115" i="2"/>
  <c r="W1115" i="2"/>
  <c r="G1119" i="2"/>
  <c r="K1119" i="2"/>
  <c r="O1119" i="2"/>
  <c r="S1119" i="2"/>
  <c r="W1119" i="2"/>
  <c r="G1123" i="2"/>
  <c r="K1123" i="2"/>
  <c r="O1123" i="2"/>
  <c r="S1123" i="2"/>
  <c r="W1123" i="2"/>
  <c r="G1127" i="2"/>
  <c r="K1127" i="2"/>
  <c r="O1127" i="2"/>
  <c r="S1127" i="2"/>
  <c r="W1127" i="2"/>
  <c r="G1131" i="2"/>
  <c r="K1131" i="2"/>
  <c r="O1131" i="2"/>
  <c r="S1131" i="2"/>
  <c r="W1131" i="2"/>
  <c r="G1135" i="2"/>
  <c r="K1135" i="2"/>
  <c r="O1135" i="2"/>
  <c r="S1135" i="2"/>
  <c r="W1135" i="2"/>
  <c r="D1141" i="2"/>
  <c r="J1141" i="2"/>
  <c r="O1141" i="2"/>
  <c r="T1141" i="2"/>
  <c r="Z1141" i="2"/>
  <c r="Y1151" i="2"/>
  <c r="U1151" i="2"/>
  <c r="Q1151" i="2"/>
  <c r="M1151" i="2"/>
  <c r="I1151" i="2"/>
  <c r="E1151" i="2"/>
  <c r="H1151" i="2"/>
  <c r="N1151" i="2"/>
  <c r="S1151" i="2"/>
  <c r="X1151" i="2"/>
  <c r="AB1175" i="2"/>
  <c r="X1175" i="2"/>
  <c r="T1175" i="2"/>
  <c r="P1175" i="2"/>
  <c r="L1175" i="2"/>
  <c r="H1175" i="2"/>
  <c r="D1175" i="2"/>
  <c r="AA1175" i="2"/>
  <c r="V1175" i="2"/>
  <c r="Q1175" i="2"/>
  <c r="K1175" i="2"/>
  <c r="F1175" i="2"/>
  <c r="Z1175" i="2"/>
  <c r="U1175" i="2"/>
  <c r="O1175" i="2"/>
  <c r="J1175" i="2"/>
  <c r="E1175" i="2"/>
  <c r="N1175" i="2"/>
  <c r="Y1175" i="2"/>
  <c r="E1179" i="2"/>
  <c r="O1179" i="2"/>
  <c r="Z1179" i="2"/>
  <c r="G1222" i="2"/>
  <c r="G1223" i="2" s="1"/>
  <c r="R1222" i="2"/>
  <c r="R1223" i="2" s="1"/>
  <c r="Z1264" i="2"/>
  <c r="V1264" i="2"/>
  <c r="R1264" i="2"/>
  <c r="N1264" i="2"/>
  <c r="J1264" i="2"/>
  <c r="F1264" i="2"/>
  <c r="Y1264" i="2"/>
  <c r="U1264" i="2"/>
  <c r="Q1264" i="2"/>
  <c r="M1264" i="2"/>
  <c r="I1264" i="2"/>
  <c r="E1264" i="2"/>
  <c r="AB1264" i="2"/>
  <c r="X1264" i="2"/>
  <c r="T1264" i="2"/>
  <c r="AA1264" i="2"/>
  <c r="O1264" i="2"/>
  <c r="G1264" i="2"/>
  <c r="W1264" i="2"/>
  <c r="L1264" i="2"/>
  <c r="D1264" i="2"/>
  <c r="P1264" i="2"/>
  <c r="K1264" i="2"/>
  <c r="U1274" i="2"/>
  <c r="AB1167" i="2"/>
  <c r="X1167" i="2"/>
  <c r="G1167" i="2"/>
  <c r="K1167" i="2"/>
  <c r="O1167" i="2"/>
  <c r="S1167" i="2"/>
  <c r="W1167" i="2"/>
  <c r="Z1169" i="2"/>
  <c r="V1169" i="2"/>
  <c r="R1169" i="2"/>
  <c r="N1169" i="2"/>
  <c r="J1169" i="2"/>
  <c r="F1169" i="2"/>
  <c r="H1169" i="2"/>
  <c r="M1169" i="2"/>
  <c r="S1169" i="2"/>
  <c r="X1169" i="2"/>
  <c r="AB1171" i="2"/>
  <c r="X1171" i="2"/>
  <c r="T1171" i="2"/>
  <c r="P1171" i="2"/>
  <c r="L1171" i="2"/>
  <c r="H1171" i="2"/>
  <c r="D1171" i="2"/>
  <c r="I1171" i="2"/>
  <c r="N1171" i="2"/>
  <c r="S1171" i="2"/>
  <c r="Y1171" i="2"/>
  <c r="Z1260" i="2"/>
  <c r="V1260" i="2"/>
  <c r="R1260" i="2"/>
  <c r="N1260" i="2"/>
  <c r="J1260" i="2"/>
  <c r="F1260" i="2"/>
  <c r="Y1260" i="2"/>
  <c r="U1260" i="2"/>
  <c r="Q1260" i="2"/>
  <c r="AB1260" i="2"/>
  <c r="T1260" i="2"/>
  <c r="M1260" i="2"/>
  <c r="H1260" i="2"/>
  <c r="AA1260" i="2"/>
  <c r="S1260" i="2"/>
  <c r="L1260" i="2"/>
  <c r="G1260" i="2"/>
  <c r="K1260" i="2"/>
  <c r="X1260" i="2"/>
  <c r="Y1268" i="2"/>
  <c r="U1268" i="2"/>
  <c r="Q1268" i="2"/>
  <c r="M1268" i="2"/>
  <c r="I1268" i="2"/>
  <c r="E1268" i="2"/>
  <c r="AB1268" i="2"/>
  <c r="X1268" i="2"/>
  <c r="T1268" i="2"/>
  <c r="P1268" i="2"/>
  <c r="L1268" i="2"/>
  <c r="H1268" i="2"/>
  <c r="D1268" i="2"/>
  <c r="AA1268" i="2"/>
  <c r="W1268" i="2"/>
  <c r="S1268" i="2"/>
  <c r="O1268" i="2"/>
  <c r="K1268" i="2"/>
  <c r="G1268" i="2"/>
  <c r="Z1268" i="2"/>
  <c r="J1268" i="2"/>
  <c r="V1268" i="2"/>
  <c r="F1268" i="2"/>
  <c r="Z1270" i="2"/>
  <c r="V1270" i="2"/>
  <c r="R1270" i="2"/>
  <c r="N1270" i="2"/>
  <c r="J1270" i="2"/>
  <c r="F1270" i="2"/>
  <c r="Y1270" i="2"/>
  <c r="U1270" i="2"/>
  <c r="Q1270" i="2"/>
  <c r="M1270" i="2"/>
  <c r="I1270" i="2"/>
  <c r="E1270" i="2"/>
  <c r="AB1270" i="2"/>
  <c r="X1270" i="2"/>
  <c r="T1270" i="2"/>
  <c r="P1270" i="2"/>
  <c r="L1270" i="2"/>
  <c r="H1270" i="2"/>
  <c r="D1270" i="2"/>
  <c r="AA1270" i="2"/>
  <c r="K1270" i="2"/>
  <c r="W1270" i="2"/>
  <c r="G1270" i="2"/>
  <c r="G1139" i="2"/>
  <c r="K1139" i="2"/>
  <c r="O1139" i="2"/>
  <c r="S1139" i="2"/>
  <c r="W1139" i="2"/>
  <c r="G1143" i="2"/>
  <c r="K1143" i="2"/>
  <c r="O1143" i="2"/>
  <c r="S1143" i="2"/>
  <c r="W1143" i="2"/>
  <c r="G1149" i="2"/>
  <c r="K1149" i="2"/>
  <c r="O1149" i="2"/>
  <c r="S1149" i="2"/>
  <c r="W1149" i="2"/>
  <c r="D1167" i="2"/>
  <c r="H1167" i="2"/>
  <c r="L1167" i="2"/>
  <c r="P1167" i="2"/>
  <c r="T1167" i="2"/>
  <c r="Y1167" i="2"/>
  <c r="D1169" i="2"/>
  <c r="I1169" i="2"/>
  <c r="O1169" i="2"/>
  <c r="T1169" i="2"/>
  <c r="Y1169" i="2"/>
  <c r="E1171" i="2"/>
  <c r="J1171" i="2"/>
  <c r="O1171" i="2"/>
  <c r="U1171" i="2"/>
  <c r="Z1171" i="2"/>
  <c r="Y1234" i="2"/>
  <c r="U1234" i="2"/>
  <c r="Q1234" i="2"/>
  <c r="M1234" i="2"/>
  <c r="I1234" i="2"/>
  <c r="E1234" i="2"/>
  <c r="AB1234" i="2"/>
  <c r="X1234" i="2"/>
  <c r="T1234" i="2"/>
  <c r="P1234" i="2"/>
  <c r="L1234" i="2"/>
  <c r="H1234" i="2"/>
  <c r="D1234" i="2"/>
  <c r="K1234" i="2"/>
  <c r="S1234" i="2"/>
  <c r="AA1234" i="2"/>
  <c r="D1260" i="2"/>
  <c r="O1260" i="2"/>
  <c r="N1268" i="2"/>
  <c r="O1270" i="2"/>
  <c r="G1248" i="2"/>
  <c r="G1249" i="2" s="1"/>
  <c r="K1248" i="2"/>
  <c r="K1249" i="2" s="1"/>
  <c r="O1248" i="2"/>
  <c r="O1249" i="2" s="1"/>
  <c r="S1248" i="2"/>
  <c r="S1249" i="2" s="1"/>
  <c r="W1248" i="2"/>
  <c r="W1249" i="2" s="1"/>
  <c r="AA1248" i="2"/>
  <c r="AA1249" i="2" s="1"/>
  <c r="AA1278" i="2"/>
  <c r="W1278" i="2"/>
  <c r="S1278" i="2"/>
  <c r="O1278" i="2"/>
  <c r="K1278" i="2"/>
  <c r="G1278" i="2"/>
  <c r="Z1278" i="2"/>
  <c r="V1278" i="2"/>
  <c r="R1278" i="2"/>
  <c r="N1278" i="2"/>
  <c r="J1278" i="2"/>
  <c r="F1278" i="2"/>
  <c r="Y1278" i="2"/>
  <c r="U1278" i="2"/>
  <c r="Q1278" i="2"/>
  <c r="M1278" i="2"/>
  <c r="I1278" i="2"/>
  <c r="E1278" i="2"/>
  <c r="P1278" i="2"/>
  <c r="AA1280" i="2"/>
  <c r="X1280" i="2"/>
  <c r="T1280" i="2"/>
  <c r="P1280" i="2"/>
  <c r="L1280" i="2"/>
  <c r="H1280" i="2"/>
  <c r="D1280" i="2"/>
  <c r="AB1280" i="2"/>
  <c r="W1280" i="2"/>
  <c r="S1280" i="2"/>
  <c r="O1280" i="2"/>
  <c r="K1280" i="2"/>
  <c r="G1280" i="2"/>
  <c r="Z1280" i="2"/>
  <c r="V1280" i="2"/>
  <c r="R1280" i="2"/>
  <c r="N1280" i="2"/>
  <c r="J1280" i="2"/>
  <c r="F1280" i="2"/>
  <c r="Q1280" i="2"/>
  <c r="G1189" i="2"/>
  <c r="G1190" i="2" s="1"/>
  <c r="K1189" i="2"/>
  <c r="K1190" i="2" s="1"/>
  <c r="O1189" i="2"/>
  <c r="O1190" i="2" s="1"/>
  <c r="S1189" i="2"/>
  <c r="S1190" i="2" s="1"/>
  <c r="W1189" i="2"/>
  <c r="W1190" i="2" s="1"/>
  <c r="G1232" i="2"/>
  <c r="K1232" i="2"/>
  <c r="O1232" i="2"/>
  <c r="S1232" i="2"/>
  <c r="W1232" i="2"/>
  <c r="G1236" i="2"/>
  <c r="K1236" i="2"/>
  <c r="O1236" i="2"/>
  <c r="S1236" i="2"/>
  <c r="W1236" i="2"/>
  <c r="D1248" i="2"/>
  <c r="D1249" i="2" s="1"/>
  <c r="H1248" i="2"/>
  <c r="H1249" i="2" s="1"/>
  <c r="L1248" i="2"/>
  <c r="L1249" i="2" s="1"/>
  <c r="P1248" i="2"/>
  <c r="P1249" i="2" s="1"/>
  <c r="T1248" i="2"/>
  <c r="T1249" i="2" s="1"/>
  <c r="X1248" i="2"/>
  <c r="X1249" i="2" s="1"/>
  <c r="B1299" i="2"/>
  <c r="Z1276" i="2"/>
  <c r="V1276" i="2"/>
  <c r="R1276" i="2"/>
  <c r="N1276" i="2"/>
  <c r="J1276" i="2"/>
  <c r="F1276" i="2"/>
  <c r="Y1276" i="2"/>
  <c r="U1276" i="2"/>
  <c r="Q1276" i="2"/>
  <c r="M1276" i="2"/>
  <c r="I1276" i="2"/>
  <c r="E1276" i="2"/>
  <c r="AB1276" i="2"/>
  <c r="X1276" i="2"/>
  <c r="T1276" i="2"/>
  <c r="P1276" i="2"/>
  <c r="L1276" i="2"/>
  <c r="H1276" i="2"/>
  <c r="D1276" i="2"/>
  <c r="S1276" i="2"/>
  <c r="D1278" i="2"/>
  <c r="T1278" i="2"/>
  <c r="E1280" i="2"/>
  <c r="U1280" i="2"/>
  <c r="Z1286" i="2"/>
  <c r="V1286" i="2"/>
  <c r="R1286" i="2"/>
  <c r="N1286" i="2"/>
  <c r="J1286" i="2"/>
  <c r="F1286" i="2"/>
  <c r="Y1286" i="2"/>
  <c r="U1286" i="2"/>
  <c r="Q1286" i="2"/>
  <c r="M1286" i="2"/>
  <c r="I1286" i="2"/>
  <c r="E1286" i="2"/>
  <c r="X1286" i="2"/>
  <c r="P1286" i="2"/>
  <c r="H1286" i="2"/>
  <c r="W1286" i="2"/>
  <c r="O1286" i="2"/>
  <c r="G1286" i="2"/>
  <c r="AB1286" i="2"/>
  <c r="T1286" i="2"/>
  <c r="L1286" i="2"/>
  <c r="D1286" i="2"/>
  <c r="Z1298" i="2"/>
  <c r="V1298" i="2"/>
  <c r="R1298" i="2"/>
  <c r="N1298" i="2"/>
  <c r="J1298" i="2"/>
  <c r="F1298" i="2"/>
  <c r="Y1298" i="2"/>
  <c r="U1298" i="2"/>
  <c r="Q1298" i="2"/>
  <c r="M1298" i="2"/>
  <c r="I1298" i="2"/>
  <c r="E1298" i="2"/>
  <c r="K1298" i="2"/>
  <c r="S1298" i="2"/>
  <c r="AA1298" i="2"/>
  <c r="G1262" i="2"/>
  <c r="K1262" i="2"/>
  <c r="O1262" i="2"/>
  <c r="S1262" i="2"/>
  <c r="W1262" i="2"/>
  <c r="AA1262" i="2"/>
  <c r="G1266" i="2"/>
  <c r="K1266" i="2"/>
  <c r="O1266" i="2"/>
  <c r="S1266" i="2"/>
  <c r="W1266" i="2"/>
  <c r="AA1266" i="2"/>
  <c r="Z1294" i="2"/>
  <c r="V1294" i="2"/>
  <c r="R1294" i="2"/>
  <c r="N1294" i="2"/>
  <c r="J1294" i="2"/>
  <c r="F1294" i="2"/>
  <c r="Y1294" i="2"/>
  <c r="U1294" i="2"/>
  <c r="Q1294" i="2"/>
  <c r="M1294" i="2"/>
  <c r="I1294" i="2"/>
  <c r="E1294" i="2"/>
  <c r="K1294" i="2"/>
  <c r="S1294" i="2"/>
  <c r="AA1294" i="2"/>
  <c r="D1298" i="2"/>
  <c r="L1298" i="2"/>
  <c r="T1298" i="2"/>
  <c r="AB1298" i="2"/>
  <c r="D1262" i="2"/>
  <c r="H1262" i="2"/>
  <c r="L1262" i="2"/>
  <c r="P1262" i="2"/>
  <c r="T1262" i="2"/>
  <c r="X1262" i="2"/>
  <c r="D1266" i="2"/>
  <c r="H1266" i="2"/>
  <c r="L1266" i="2"/>
  <c r="P1266" i="2"/>
  <c r="T1266" i="2"/>
  <c r="X1266" i="2"/>
  <c r="Z1282" i="2"/>
  <c r="V1282" i="2"/>
  <c r="R1282" i="2"/>
  <c r="N1282" i="2"/>
  <c r="J1282" i="2"/>
  <c r="Y1282" i="2"/>
  <c r="U1282" i="2"/>
  <c r="Q1282" i="2"/>
  <c r="M1282" i="2"/>
  <c r="I1282" i="2"/>
  <c r="E1282" i="2"/>
  <c r="H1282" i="2"/>
  <c r="P1282" i="2"/>
  <c r="X1282" i="2"/>
  <c r="Z1290" i="2"/>
  <c r="V1290" i="2"/>
  <c r="R1290" i="2"/>
  <c r="N1290" i="2"/>
  <c r="J1290" i="2"/>
  <c r="F1290" i="2"/>
  <c r="Y1290" i="2"/>
  <c r="U1290" i="2"/>
  <c r="Q1290" i="2"/>
  <c r="M1290" i="2"/>
  <c r="I1290" i="2"/>
  <c r="E1290" i="2"/>
  <c r="K1290" i="2"/>
  <c r="S1290" i="2"/>
  <c r="AA1290" i="2"/>
  <c r="D1294" i="2"/>
  <c r="L1294" i="2"/>
  <c r="T1294" i="2"/>
  <c r="AB1294" i="2"/>
  <c r="G1298" i="2"/>
  <c r="O1298" i="2"/>
  <c r="W1298" i="2"/>
  <c r="G1284" i="2"/>
  <c r="K1284" i="2"/>
  <c r="O1284" i="2"/>
  <c r="S1284" i="2"/>
  <c r="W1284" i="2"/>
  <c r="AA1284" i="2"/>
  <c r="G1288" i="2"/>
  <c r="K1288" i="2"/>
  <c r="O1288" i="2"/>
  <c r="S1288" i="2"/>
  <c r="W1288" i="2"/>
  <c r="AA1288" i="2"/>
  <c r="G1292" i="2"/>
  <c r="K1292" i="2"/>
  <c r="O1292" i="2"/>
  <c r="S1292" i="2"/>
  <c r="W1292" i="2"/>
  <c r="AA1292" i="2"/>
  <c r="G1296" i="2"/>
  <c r="K1296" i="2"/>
  <c r="O1296" i="2"/>
  <c r="S1296" i="2"/>
  <c r="W1296" i="2"/>
  <c r="AA1296" i="2"/>
  <c r="H1284" i="2"/>
  <c r="L1284" i="2"/>
  <c r="P1284" i="2"/>
  <c r="T1284" i="2"/>
  <c r="X1284" i="2"/>
  <c r="D1288" i="2"/>
  <c r="H1288" i="2"/>
  <c r="L1288" i="2"/>
  <c r="P1288" i="2"/>
  <c r="T1288" i="2"/>
  <c r="X1288" i="2"/>
  <c r="D1292" i="2"/>
  <c r="H1292" i="2"/>
  <c r="L1292" i="2"/>
  <c r="P1292" i="2"/>
  <c r="T1292" i="2"/>
  <c r="X1292" i="2"/>
  <c r="D1296" i="2"/>
  <c r="H1296" i="2"/>
  <c r="L1296" i="2"/>
  <c r="P1296" i="2"/>
  <c r="T1296" i="2"/>
  <c r="X1296" i="2"/>
  <c r="D460" i="2" l="1"/>
  <c r="Z460" i="2"/>
  <c r="F662" i="2"/>
  <c r="D662" i="2"/>
  <c r="P865" i="2"/>
  <c r="D865" i="2"/>
  <c r="Z865" i="2"/>
  <c r="J865" i="2"/>
  <c r="E865" i="2"/>
  <c r="AA865" i="2"/>
  <c r="L865" i="2"/>
  <c r="G1002" i="2"/>
  <c r="Z988" i="2"/>
  <c r="I988" i="2"/>
  <c r="M988" i="2"/>
  <c r="S988" i="2"/>
  <c r="U988" i="2"/>
  <c r="Y988" i="2"/>
  <c r="H988" i="2"/>
  <c r="T988" i="2"/>
  <c r="X988" i="2"/>
  <c r="O460" i="2"/>
  <c r="I460" i="2"/>
  <c r="T460" i="2"/>
  <c r="AA460" i="2"/>
  <c r="K460" i="2"/>
  <c r="V460" i="2"/>
  <c r="F460" i="2"/>
  <c r="U460" i="2"/>
  <c r="E460" i="2"/>
  <c r="L460" i="2"/>
  <c r="J460" i="2"/>
  <c r="Y460" i="2"/>
  <c r="AB460" i="2"/>
  <c r="W460" i="2"/>
  <c r="G460" i="2"/>
  <c r="R460" i="2"/>
  <c r="Q460" i="2"/>
  <c r="X460" i="2"/>
  <c r="P460" i="2"/>
  <c r="S460" i="2"/>
  <c r="N460" i="2"/>
  <c r="M460" i="2"/>
  <c r="H460" i="2"/>
  <c r="AB178" i="2"/>
  <c r="P178" i="2"/>
  <c r="G865" i="2"/>
  <c r="Q865" i="2"/>
  <c r="S865" i="2"/>
  <c r="I865" i="2"/>
  <c r="H865" i="2"/>
  <c r="W865" i="2"/>
  <c r="N865" i="2"/>
  <c r="M865" i="2"/>
  <c r="O865" i="2"/>
  <c r="Y865" i="2"/>
  <c r="X865" i="2"/>
  <c r="AB865" i="2"/>
  <c r="F865" i="2"/>
  <c r="K865" i="2"/>
  <c r="T865" i="2"/>
  <c r="R865" i="2"/>
  <c r="V865" i="2"/>
  <c r="U865" i="2"/>
  <c r="J1239" i="2"/>
  <c r="E1239" i="2"/>
  <c r="S1239" i="2"/>
  <c r="F1239" i="2"/>
  <c r="X1239" i="2"/>
  <c r="AA1239" i="2"/>
  <c r="H1239" i="2"/>
  <c r="M1239" i="2"/>
  <c r="Z1239" i="2"/>
  <c r="G662" i="2"/>
  <c r="P662" i="2"/>
  <c r="T662" i="2"/>
  <c r="Y662" i="2"/>
  <c r="K662" i="2"/>
  <c r="W662" i="2"/>
  <c r="O662" i="2"/>
  <c r="H662" i="2"/>
  <c r="X662" i="2"/>
  <c r="V662" i="2"/>
  <c r="Q662" i="2"/>
  <c r="J662" i="2"/>
  <c r="Z662" i="2"/>
  <c r="E662" i="2"/>
  <c r="M662" i="2"/>
  <c r="AA662" i="2"/>
  <c r="N662" i="2"/>
  <c r="U662" i="2"/>
  <c r="S662" i="2"/>
  <c r="L662" i="2"/>
  <c r="AB662" i="2"/>
  <c r="R662" i="2"/>
  <c r="I662" i="2"/>
  <c r="J1018" i="2"/>
  <c r="R1018" i="2"/>
  <c r="N1018" i="2"/>
  <c r="P1018" i="2"/>
  <c r="M1018" i="2"/>
  <c r="AA1018" i="2"/>
  <c r="Q1018" i="2"/>
  <c r="Z1018" i="2"/>
  <c r="D1018" i="2"/>
  <c r="F1018" i="2"/>
  <c r="L1018" i="2"/>
  <c r="W1018" i="2"/>
  <c r="G1018" i="2"/>
  <c r="AB1018" i="2"/>
  <c r="V1018" i="2"/>
  <c r="L178" i="2"/>
  <c r="AA178" i="2"/>
  <c r="X920" i="2"/>
  <c r="T1239" i="2"/>
  <c r="AB1239" i="2"/>
  <c r="Q1239" i="2"/>
  <c r="U1180" i="2"/>
  <c r="H1018" i="2"/>
  <c r="O1018" i="2"/>
  <c r="X1018" i="2"/>
  <c r="E1018" i="2"/>
  <c r="U1018" i="2"/>
  <c r="Y1018" i="2"/>
  <c r="Q178" i="2"/>
  <c r="Z178" i="2"/>
  <c r="D178" i="2"/>
  <c r="T178" i="2"/>
  <c r="Q1156" i="2"/>
  <c r="F1156" i="2"/>
  <c r="Y1156" i="2"/>
  <c r="I1156" i="2"/>
  <c r="V1156" i="2"/>
  <c r="M1156" i="2"/>
  <c r="N1002" i="2"/>
  <c r="J1002" i="2"/>
  <c r="D712" i="2"/>
  <c r="T712" i="2"/>
  <c r="Q712" i="2"/>
  <c r="V712" i="2"/>
  <c r="F712" i="2"/>
  <c r="Z712" i="2"/>
  <c r="L712" i="2"/>
  <c r="O712" i="2"/>
  <c r="I712" i="2"/>
  <c r="Y712" i="2"/>
  <c r="AB712" i="2"/>
  <c r="N712" i="2"/>
  <c r="D968" i="2"/>
  <c r="I968" i="2"/>
  <c r="Y968" i="2"/>
  <c r="E968" i="2"/>
  <c r="T968" i="2"/>
  <c r="K968" i="2"/>
  <c r="O968" i="2"/>
  <c r="Q968" i="2"/>
  <c r="AA968" i="2"/>
  <c r="U968" i="2"/>
  <c r="P968" i="2"/>
  <c r="L920" i="2"/>
  <c r="AA920" i="2"/>
  <c r="S920" i="2"/>
  <c r="J920" i="2"/>
  <c r="Z896" i="2"/>
  <c r="O896" i="2"/>
  <c r="N896" i="2"/>
  <c r="E896" i="2"/>
  <c r="U896" i="2"/>
  <c r="Y896" i="2"/>
  <c r="V896" i="2"/>
  <c r="L1239" i="2"/>
  <c r="P1239" i="2"/>
  <c r="U1239" i="2"/>
  <c r="R1239" i="2"/>
  <c r="I1239" i="2"/>
  <c r="D1239" i="2"/>
  <c r="Y1239" i="2"/>
  <c r="D1156" i="2"/>
  <c r="X1299" i="2"/>
  <c r="Z1299" i="2"/>
  <c r="R968" i="2"/>
  <c r="P1180" i="2"/>
  <c r="AB1180" i="2"/>
  <c r="N1180" i="2"/>
  <c r="L896" i="2"/>
  <c r="U712" i="2"/>
  <c r="I920" i="2"/>
  <c r="O1239" i="2"/>
  <c r="E1156" i="2"/>
  <c r="K1018" i="2"/>
  <c r="J1156" i="2"/>
  <c r="S1156" i="2"/>
  <c r="H1156" i="2"/>
  <c r="X1156" i="2"/>
  <c r="S1299" i="2"/>
  <c r="K1299" i="2"/>
  <c r="W1299" i="2"/>
  <c r="E1299" i="2"/>
  <c r="U1299" i="2"/>
  <c r="N1299" i="2"/>
  <c r="X968" i="2"/>
  <c r="F968" i="2"/>
  <c r="V968" i="2"/>
  <c r="D1180" i="2"/>
  <c r="G1180" i="2"/>
  <c r="I1180" i="2"/>
  <c r="Y1180" i="2"/>
  <c r="R1180" i="2"/>
  <c r="I896" i="2"/>
  <c r="F896" i="2"/>
  <c r="AA896" i="2"/>
  <c r="W896" i="2"/>
  <c r="P896" i="2"/>
  <c r="H712" i="2"/>
  <c r="S712" i="2"/>
  <c r="L1002" i="2"/>
  <c r="P712" i="2"/>
  <c r="N920" i="2"/>
  <c r="R920" i="2"/>
  <c r="D920" i="2"/>
  <c r="Z920" i="2"/>
  <c r="V920" i="2"/>
  <c r="M920" i="2"/>
  <c r="N178" i="2"/>
  <c r="O178" i="2"/>
  <c r="E178" i="2"/>
  <c r="U178" i="2"/>
  <c r="J178" i="2"/>
  <c r="Y203" i="2"/>
  <c r="Y212" i="2" s="1"/>
  <c r="U203" i="2"/>
  <c r="U212" i="2" s="1"/>
  <c r="Q203" i="2"/>
  <c r="Q212" i="2" s="1"/>
  <c r="M203" i="2"/>
  <c r="M212" i="2" s="1"/>
  <c r="I203" i="2"/>
  <c r="I212" i="2" s="1"/>
  <c r="E203" i="2"/>
  <c r="E212" i="2" s="1"/>
  <c r="AB203" i="2"/>
  <c r="AB212" i="2" s="1"/>
  <c r="X203" i="2"/>
  <c r="X212" i="2" s="1"/>
  <c r="T203" i="2"/>
  <c r="T212" i="2" s="1"/>
  <c r="P203" i="2"/>
  <c r="P212" i="2" s="1"/>
  <c r="L203" i="2"/>
  <c r="L212" i="2" s="1"/>
  <c r="H203" i="2"/>
  <c r="H212" i="2" s="1"/>
  <c r="D203" i="2"/>
  <c r="D212" i="2" s="1"/>
  <c r="AA203" i="2"/>
  <c r="AA212" i="2" s="1"/>
  <c r="W203" i="2"/>
  <c r="W212" i="2" s="1"/>
  <c r="S203" i="2"/>
  <c r="S212" i="2" s="1"/>
  <c r="O203" i="2"/>
  <c r="O212" i="2" s="1"/>
  <c r="K203" i="2"/>
  <c r="K212" i="2" s="1"/>
  <c r="G203" i="2"/>
  <c r="G212" i="2" s="1"/>
  <c r="Z203" i="2"/>
  <c r="Z212" i="2" s="1"/>
  <c r="J203" i="2"/>
  <c r="J212" i="2" s="1"/>
  <c r="F9" i="3"/>
  <c r="F10" i="3" s="1"/>
  <c r="F11" i="3" s="1"/>
  <c r="N203" i="2"/>
  <c r="N212" i="2" s="1"/>
  <c r="V203" i="2"/>
  <c r="V212" i="2" s="1"/>
  <c r="F203" i="2"/>
  <c r="F212" i="2" s="1"/>
  <c r="R203" i="2"/>
  <c r="R212" i="2" s="1"/>
  <c r="AB31" i="2"/>
  <c r="X31" i="2"/>
  <c r="T31" i="2"/>
  <c r="P31" i="2"/>
  <c r="L31" i="2"/>
  <c r="H31" i="2"/>
  <c r="D31" i="2"/>
  <c r="W31" i="2"/>
  <c r="O31" i="2"/>
  <c r="G31" i="2"/>
  <c r="Y31" i="2"/>
  <c r="Q31" i="2"/>
  <c r="M31" i="2"/>
  <c r="I31" i="2"/>
  <c r="E31" i="2"/>
  <c r="AA31" i="2"/>
  <c r="S31" i="2"/>
  <c r="K31" i="2"/>
  <c r="U31" i="2"/>
  <c r="Z31" i="2"/>
  <c r="V31" i="2"/>
  <c r="R31" i="2"/>
  <c r="N31" i="2"/>
  <c r="J31" i="2"/>
  <c r="F31" i="2"/>
  <c r="T1156" i="2"/>
  <c r="T1299" i="2"/>
  <c r="J1299" i="2"/>
  <c r="E1180" i="2"/>
  <c r="R896" i="2"/>
  <c r="M712" i="2"/>
  <c r="G920" i="2"/>
  <c r="P920" i="2"/>
  <c r="K1239" i="2"/>
  <c r="G1156" i="2"/>
  <c r="AB1156" i="2"/>
  <c r="AA1299" i="2"/>
  <c r="Y1299" i="2"/>
  <c r="J968" i="2"/>
  <c r="L968" i="2"/>
  <c r="AB968" i="2"/>
  <c r="N1156" i="2"/>
  <c r="S1180" i="2"/>
  <c r="K1180" i="2"/>
  <c r="L1180" i="2"/>
  <c r="O1180" i="2"/>
  <c r="M1180" i="2"/>
  <c r="F1180" i="2"/>
  <c r="V1180" i="2"/>
  <c r="S896" i="2"/>
  <c r="K896" i="2"/>
  <c r="G896" i="2"/>
  <c r="D896" i="2"/>
  <c r="T896" i="2"/>
  <c r="X712" i="2"/>
  <c r="G712" i="2"/>
  <c r="W712" i="2"/>
  <c r="J712" i="2"/>
  <c r="AB920" i="2"/>
  <c r="F920" i="2"/>
  <c r="Q920" i="2"/>
  <c r="S178" i="2"/>
  <c r="I178" i="2"/>
  <c r="Y178" i="2"/>
  <c r="V178" i="2"/>
  <c r="AB23" i="2"/>
  <c r="X23" i="2"/>
  <c r="T23" i="2"/>
  <c r="P23" i="2"/>
  <c r="L23" i="2"/>
  <c r="H23" i="2"/>
  <c r="D23" i="2"/>
  <c r="W23" i="2"/>
  <c r="O23" i="2"/>
  <c r="G23" i="2"/>
  <c r="U23" i="2"/>
  <c r="M23" i="2"/>
  <c r="E23" i="2"/>
  <c r="AA23" i="2"/>
  <c r="S23" i="2"/>
  <c r="K23" i="2"/>
  <c r="Y23" i="2"/>
  <c r="Q23" i="2"/>
  <c r="I23" i="2"/>
  <c r="Z23" i="2"/>
  <c r="V23" i="2"/>
  <c r="R23" i="2"/>
  <c r="N23" i="2"/>
  <c r="J23" i="2"/>
  <c r="F23" i="2"/>
  <c r="F162" i="2" s="1"/>
  <c r="R178" i="2"/>
  <c r="R1156" i="2"/>
  <c r="O1156" i="2"/>
  <c r="L1299" i="2"/>
  <c r="O1299" i="2"/>
  <c r="Q1299" i="2"/>
  <c r="H968" i="2"/>
  <c r="X1180" i="2"/>
  <c r="AB896" i="2"/>
  <c r="T920" i="2"/>
  <c r="Y920" i="2"/>
  <c r="K178" i="2"/>
  <c r="W1156" i="2"/>
  <c r="L1156" i="2"/>
  <c r="AB1299" i="2"/>
  <c r="H1299" i="2"/>
  <c r="I1299" i="2"/>
  <c r="R1299" i="2"/>
  <c r="S968" i="2"/>
  <c r="Z968" i="2"/>
  <c r="I1018" i="2"/>
  <c r="W1239" i="2"/>
  <c r="G1239" i="2"/>
  <c r="U1156" i="2"/>
  <c r="S1018" i="2"/>
  <c r="Z1156" i="2"/>
  <c r="K1156" i="2"/>
  <c r="AA1156" i="2"/>
  <c r="P1156" i="2"/>
  <c r="D1299" i="2"/>
  <c r="G1299" i="2"/>
  <c r="P1299" i="2"/>
  <c r="M1299" i="2"/>
  <c r="F1299" i="2"/>
  <c r="V1299" i="2"/>
  <c r="T1018" i="2"/>
  <c r="G968" i="2"/>
  <c r="W968" i="2"/>
  <c r="M968" i="2"/>
  <c r="N968" i="2"/>
  <c r="H1180" i="2"/>
  <c r="AA1180" i="2"/>
  <c r="T1180" i="2"/>
  <c r="W1180" i="2"/>
  <c r="Q1180" i="2"/>
  <c r="J1180" i="2"/>
  <c r="Z1180" i="2"/>
  <c r="J896" i="2"/>
  <c r="Q896" i="2"/>
  <c r="M896" i="2"/>
  <c r="H896" i="2"/>
  <c r="X896" i="2"/>
  <c r="R712" i="2"/>
  <c r="K712" i="2"/>
  <c r="AA712" i="2"/>
  <c r="E712" i="2"/>
  <c r="W920" i="2"/>
  <c r="H920" i="2"/>
  <c r="O920" i="2"/>
  <c r="K920" i="2"/>
  <c r="E920" i="2"/>
  <c r="U920" i="2"/>
  <c r="G178" i="2"/>
  <c r="W178" i="2"/>
  <c r="H178" i="2"/>
  <c r="X178" i="2"/>
  <c r="M178" i="2"/>
  <c r="F178" i="2"/>
  <c r="S162" i="2" l="1"/>
  <c r="Q162" i="2"/>
  <c r="AA162" i="2"/>
  <c r="J162" i="2"/>
  <c r="Z162" i="2"/>
  <c r="M162" i="2"/>
  <c r="W162" i="2"/>
  <c r="S4" i="3" s="1"/>
  <c r="S5" i="3" s="1"/>
  <c r="S6" i="3" s="1"/>
  <c r="P162" i="2"/>
  <c r="V162" i="2"/>
  <c r="O162" i="2"/>
  <c r="L162" i="2"/>
  <c r="J4" i="3" s="1"/>
  <c r="J5" i="3" s="1"/>
  <c r="J6" i="3" s="1"/>
  <c r="AB162" i="2"/>
  <c r="K162" i="2"/>
  <c r="I4" i="3" s="1"/>
  <c r="I5" i="3" s="1"/>
  <c r="I6" i="3" s="1"/>
  <c r="I162" i="2"/>
  <c r="G4" i="3" s="1"/>
  <c r="G5" i="3" s="1"/>
  <c r="G6" i="3" s="1"/>
  <c r="R162" i="2"/>
  <c r="O4" i="3" s="1"/>
  <c r="O5" i="3" s="1"/>
  <c r="O6" i="3" s="1"/>
  <c r="G162" i="2"/>
  <c r="E4" i="3" s="1"/>
  <c r="E5" i="3" s="1"/>
  <c r="E6" i="3" s="1"/>
  <c r="H162" i="2"/>
  <c r="F4" i="3" s="1"/>
  <c r="X162" i="2"/>
  <c r="T4" i="3" s="1"/>
  <c r="T5" i="3" s="1"/>
  <c r="T6" i="3" s="1"/>
  <c r="D162" i="2"/>
  <c r="B4" i="3" s="1"/>
  <c r="B5" i="3" s="1"/>
  <c r="B6" i="3" s="1"/>
  <c r="Y162" i="2"/>
  <c r="U4" i="3" s="1"/>
  <c r="U5" i="3" s="1"/>
  <c r="U6" i="3" s="1"/>
  <c r="E162" i="2"/>
  <c r="N162" i="2"/>
  <c r="L4" i="3" s="1"/>
  <c r="L5" i="3" s="1"/>
  <c r="L6" i="3" s="1"/>
  <c r="U162" i="2"/>
  <c r="Q4" i="3" s="1"/>
  <c r="Q5" i="3" s="1"/>
  <c r="Q6" i="3" s="1"/>
  <c r="T162" i="2"/>
  <c r="P4" i="3" s="1"/>
  <c r="P5" i="3" s="1"/>
  <c r="P6" i="3" s="1"/>
  <c r="R4" i="3"/>
  <c r="R5" i="3" s="1"/>
  <c r="R6" i="3" s="1"/>
  <c r="N4" i="3"/>
  <c r="N5" i="3" s="1"/>
  <c r="N6" i="3" s="1"/>
  <c r="D4" i="3"/>
  <c r="D5" i="3" s="1"/>
  <c r="D6" i="3" s="1"/>
  <c r="M4" i="3"/>
  <c r="M5" i="3" s="1"/>
  <c r="M6" i="3" s="1"/>
  <c r="K4" i="3"/>
  <c r="K5" i="3" s="1"/>
  <c r="K6" i="3" s="1"/>
  <c r="V4" i="3"/>
  <c r="V5" i="3" s="1"/>
  <c r="V6" i="3" s="1"/>
  <c r="H4" i="3"/>
  <c r="H5" i="3" s="1"/>
  <c r="H6" i="3" s="1"/>
  <c r="C4" i="3" l="1"/>
  <c r="C5" i="3" s="1"/>
  <c r="C6" i="3" s="1"/>
  <c r="F5" i="3"/>
  <c r="F6" i="3" s="1"/>
</calcChain>
</file>

<file path=xl/sharedStrings.xml><?xml version="1.0" encoding="utf-8"?>
<sst xmlns="http://schemas.openxmlformats.org/spreadsheetml/2006/main" count="1502" uniqueCount="642">
  <si>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</si>
  <si>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</si>
  <si>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</si>
  <si>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</si>
  <si>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</si>
  <si>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</si>
  <si>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</si>
  <si>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</si>
  <si>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</si>
  <si>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</si>
  <si>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</si>
  <si>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</si>
  <si>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</si>
  <si>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</si>
  <si>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</si>
  <si>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</si>
  <si>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</si>
  <si>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</si>
  <si>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</si>
  <si>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</si>
  <si>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</si>
  <si>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</si>
  <si>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</si>
  <si>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</si>
  <si>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</si>
  <si>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</si>
  <si>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</si>
  <si>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</si>
  <si>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</si>
  <si>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</si>
  <si>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</si>
  <si>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</si>
  <si>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</si>
  <si>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b0218</t>
  </si>
  <si>
    <t>b0328.1</t>
  </si>
  <si>
    <t>b0328.2</t>
  </si>
  <si>
    <t>b0347.1</t>
  </si>
  <si>
    <t>b0347.2</t>
  </si>
  <si>
    <t>b0347.3</t>
  </si>
  <si>
    <t>b0347.4</t>
  </si>
  <si>
    <t>b0323</t>
  </si>
  <si>
    <t>b0230</t>
  </si>
  <si>
    <t>b0559</t>
  </si>
  <si>
    <t>b0229</t>
  </si>
  <si>
    <t>b0495</t>
  </si>
  <si>
    <t>b0343</t>
  </si>
  <si>
    <t>b0344</t>
  </si>
  <si>
    <t>b0345</t>
  </si>
  <si>
    <t>b0704</t>
  </si>
  <si>
    <t>b1243</t>
  </si>
  <si>
    <t>TOTAL</t>
  </si>
  <si>
    <t>Required Transmission Enhancements owned by:  Potomac-Appalachian Transmission Highline, L.L.C. (PATH)</t>
  </si>
  <si>
    <t>b0490</t>
  </si>
  <si>
    <t>b0491</t>
  </si>
  <si>
    <t>b0492</t>
  </si>
  <si>
    <t>b0560</t>
  </si>
  <si>
    <t>Required Transmission Enhancements owned by:  Baltimore Gas and Electric Company's Network Customers</t>
  </si>
  <si>
    <t>b0298</t>
  </si>
  <si>
    <t>b0244</t>
  </si>
  <si>
    <t>b0477</t>
  </si>
  <si>
    <t>b0217</t>
  </si>
  <si>
    <t>b0222</t>
  </si>
  <si>
    <t>b0226</t>
  </si>
  <si>
    <t>b0403</t>
  </si>
  <si>
    <t>b0328.3</t>
  </si>
  <si>
    <t>b0328.4</t>
  </si>
  <si>
    <t>b0768</t>
  </si>
  <si>
    <t>b0337</t>
  </si>
  <si>
    <t>b0311</t>
  </si>
  <si>
    <t>b0231</t>
  </si>
  <si>
    <t>b0456</t>
  </si>
  <si>
    <t>b0227</t>
  </si>
  <si>
    <t>b0455</t>
  </si>
  <si>
    <t>b0453.1</t>
  </si>
  <si>
    <t>b0453.2</t>
  </si>
  <si>
    <t>b0453.3</t>
  </si>
  <si>
    <t>b0837</t>
  </si>
  <si>
    <t>b0327</t>
  </si>
  <si>
    <t>b0329.2A</t>
  </si>
  <si>
    <t>b0329.2B</t>
  </si>
  <si>
    <t>b0467.2</t>
  </si>
  <si>
    <t>b1507</t>
  </si>
  <si>
    <t>b0457</t>
  </si>
  <si>
    <t>b0784</t>
  </si>
  <si>
    <t>b1224</t>
  </si>
  <si>
    <t>b1508.3</t>
  </si>
  <si>
    <t>b1647</t>
  </si>
  <si>
    <t>b1648</t>
  </si>
  <si>
    <t>b1649</t>
  </si>
  <si>
    <t>b1650</t>
  </si>
  <si>
    <t>w/out incentives</t>
  </si>
  <si>
    <t>Required Transmission Enhancements owned by:  PSE&amp;G's Network Customers</t>
  </si>
  <si>
    <t>b0130</t>
  </si>
  <si>
    <t>b0134</t>
  </si>
  <si>
    <t>b0145</t>
  </si>
  <si>
    <t>b0411</t>
  </si>
  <si>
    <t>b0498</t>
  </si>
  <si>
    <t>b0161</t>
  </si>
  <si>
    <t>b0169</t>
  </si>
  <si>
    <t>b0170</t>
  </si>
  <si>
    <t>b0489</t>
  </si>
  <si>
    <t>b0489.4</t>
  </si>
  <si>
    <t>b0172.2</t>
  </si>
  <si>
    <t>b0813</t>
  </si>
  <si>
    <t>b1017</t>
  </si>
  <si>
    <t>b1018</t>
  </si>
  <si>
    <t>b0489.5-9</t>
  </si>
  <si>
    <t>b1410-1415</t>
  </si>
  <si>
    <t>b0290</t>
  </si>
  <si>
    <t>b0472</t>
  </si>
  <si>
    <t>b0664-665</t>
  </si>
  <si>
    <t>b0668</t>
  </si>
  <si>
    <t>b0814</t>
  </si>
  <si>
    <t>b1156</t>
  </si>
  <si>
    <t>b1154</t>
  </si>
  <si>
    <t>b1228</t>
  </si>
  <si>
    <t>b1304.1-4</t>
  </si>
  <si>
    <t>Required Transmission Enhancements owned by:  PPL Electric Utilities Corp. dba PPL Utilities</t>
  </si>
  <si>
    <t>b0487</t>
  </si>
  <si>
    <t>b0171.2</t>
  </si>
  <si>
    <t>b0172.1</t>
  </si>
  <si>
    <t>b0284.2</t>
  </si>
  <si>
    <t>b0487.1</t>
  </si>
  <si>
    <t>b0791</t>
  </si>
  <si>
    <t>b0468</t>
  </si>
  <si>
    <t>b0504</t>
  </si>
  <si>
    <t>b0318</t>
  </si>
  <si>
    <t>b0839</t>
  </si>
  <si>
    <t>b1231</t>
  </si>
  <si>
    <t>b0570</t>
  </si>
  <si>
    <t>b1465.2</t>
  </si>
  <si>
    <t>b1465.4</t>
  </si>
  <si>
    <t>Required Transmission Enhancements owned by:  Atlantic Electric's Network Customers</t>
  </si>
  <si>
    <t>b0265</t>
  </si>
  <si>
    <t>b0276</t>
  </si>
  <si>
    <t>b0211</t>
  </si>
  <si>
    <t>b0210.A</t>
  </si>
  <si>
    <t>b0210.B</t>
  </si>
  <si>
    <t>Required Transmission Enhancements owned by:  Delmarva's Network Customers</t>
  </si>
  <si>
    <t>b0241.3</t>
  </si>
  <si>
    <t>b0272.1</t>
  </si>
  <si>
    <t>b0751</t>
  </si>
  <si>
    <t>Required Transmission Enhancements owned by:  PEPCO's Network Customers</t>
  </si>
  <si>
    <t>b0367.1-2</t>
  </si>
  <si>
    <t>b0512.7</t>
  </si>
  <si>
    <t>b0512.8</t>
  </si>
  <si>
    <t>b0512.9</t>
  </si>
  <si>
    <t>b0512.12</t>
  </si>
  <si>
    <t>b0478</t>
  </si>
  <si>
    <t>b0499</t>
  </si>
  <si>
    <t>b0526</t>
  </si>
  <si>
    <t>b0701.1</t>
  </si>
  <si>
    <t>b1022.2</t>
  </si>
  <si>
    <t>b0733</t>
  </si>
  <si>
    <t>b0496</t>
  </si>
  <si>
    <t>b0563</t>
  </si>
  <si>
    <t>b0564</t>
  </si>
  <si>
    <t>b1770</t>
  </si>
  <si>
    <t>b1990</t>
  </si>
  <si>
    <t>b1965</t>
  </si>
  <si>
    <t>b1839</t>
  </si>
  <si>
    <t>b1998</t>
  </si>
  <si>
    <t>b0556</t>
  </si>
  <si>
    <t>b1153</t>
  </si>
  <si>
    <t>b1023.1</t>
  </si>
  <si>
    <t xml:space="preserve"> </t>
  </si>
  <si>
    <t>b1034.1</t>
  </si>
  <si>
    <t>b1034.6</t>
  </si>
  <si>
    <t>b1465.3</t>
  </si>
  <si>
    <t>b1712.2</t>
  </si>
  <si>
    <t>b1864.1</t>
  </si>
  <si>
    <t>b1864.2</t>
  </si>
  <si>
    <t>b2048</t>
  </si>
  <si>
    <t>b1034.8</t>
  </si>
  <si>
    <t>b1870</t>
  </si>
  <si>
    <t>EKPC</t>
  </si>
  <si>
    <t>b1155</t>
  </si>
  <si>
    <t>b1399</t>
  </si>
  <si>
    <t>b1188.6</t>
  </si>
  <si>
    <t>b1188</t>
  </si>
  <si>
    <t>b1321</t>
  </si>
  <si>
    <t>b0756.1</t>
  </si>
  <si>
    <t>b1797</t>
  </si>
  <si>
    <t>b1799</t>
  </si>
  <si>
    <t>b1798</t>
  </si>
  <si>
    <t>b1805</t>
  </si>
  <si>
    <t xml:space="preserve">b1398 </t>
  </si>
  <si>
    <t>b1125</t>
  </si>
  <si>
    <t>b0288</t>
  </si>
  <si>
    <t>b1941</t>
  </si>
  <si>
    <t>b1803</t>
  </si>
  <si>
    <t>b1800</t>
  </si>
  <si>
    <t>b2433.1-b.2433.3</t>
  </si>
  <si>
    <t>b1967</t>
  </si>
  <si>
    <t>b1609</t>
  </si>
  <si>
    <t>b1769</t>
  </si>
  <si>
    <t>b1945</t>
  </si>
  <si>
    <t>b1610</t>
  </si>
  <si>
    <t>b1801</t>
  </si>
  <si>
    <t>b1964</t>
  </si>
  <si>
    <t>b2342</t>
  </si>
  <si>
    <t>b1672</t>
  </si>
  <si>
    <t xml:space="preserve">b1032.2 </t>
  </si>
  <si>
    <t>b1034.2</t>
  </si>
  <si>
    <t>b1034.3</t>
  </si>
  <si>
    <t>b2020</t>
  </si>
  <si>
    <t>b2021</t>
  </si>
  <si>
    <t>b1659.14</t>
  </si>
  <si>
    <t>b2032</t>
  </si>
  <si>
    <t>b1034.7</t>
  </si>
  <si>
    <t>b2018</t>
  </si>
  <si>
    <t>b1661</t>
  </si>
  <si>
    <t>b1255</t>
  </si>
  <si>
    <t>b1588</t>
  </si>
  <si>
    <t>b2436.21</t>
  </si>
  <si>
    <t>b2436.22</t>
  </si>
  <si>
    <t>b2436.81</t>
  </si>
  <si>
    <t>b2436.83</t>
  </si>
  <si>
    <t>b2436.90</t>
  </si>
  <si>
    <t>b2437.10</t>
  </si>
  <si>
    <t>b2437.20</t>
  </si>
  <si>
    <t>b2437.21</t>
  </si>
  <si>
    <t>b2437.30</t>
  </si>
  <si>
    <t>b2436.21_dfax</t>
  </si>
  <si>
    <t>b2436.22_dfax</t>
  </si>
  <si>
    <t>b2436.81_dfax</t>
  </si>
  <si>
    <t>b2436.83_dfax</t>
  </si>
  <si>
    <t>b2436.90_dfax</t>
  </si>
  <si>
    <t>b1508.1</t>
  </si>
  <si>
    <t>b1508.2</t>
  </si>
  <si>
    <t>b2053</t>
  </si>
  <si>
    <t>b1906.1</t>
  </si>
  <si>
    <t>b1908</t>
  </si>
  <si>
    <t>b1905.2</t>
  </si>
  <si>
    <t>b1328</t>
  </si>
  <si>
    <t>numbers in black</t>
  </si>
  <si>
    <t>numbers in red</t>
  </si>
  <si>
    <t>No change for project from previous posting</t>
  </si>
  <si>
    <t>Value changed for project from previous posting</t>
  </si>
  <si>
    <t>b2139</t>
  </si>
  <si>
    <t>b1247</t>
  </si>
  <si>
    <t>b1398.5</t>
  </si>
  <si>
    <t>b2008</t>
  </si>
  <si>
    <t>b2343</t>
  </si>
  <si>
    <t>b1840</t>
  </si>
  <si>
    <t>b2235</t>
  </si>
  <si>
    <t>b2260</t>
  </si>
  <si>
    <t>b1802</t>
  </si>
  <si>
    <t>b0555</t>
  </si>
  <si>
    <t>b1943</t>
  </si>
  <si>
    <t>b0376</t>
  </si>
  <si>
    <t>b2364-b2364.1</t>
  </si>
  <si>
    <t>b2362</t>
  </si>
  <si>
    <t>b2156</t>
  </si>
  <si>
    <t>b2546</t>
  </si>
  <si>
    <t>b2017</t>
  </si>
  <si>
    <t>b1818</t>
  </si>
  <si>
    <t>b1819</t>
  </si>
  <si>
    <t>b1032.4</t>
  </si>
  <si>
    <t>b1666</t>
  </si>
  <si>
    <t>b1957</t>
  </si>
  <si>
    <t>b1962</t>
  </si>
  <si>
    <t>b2019</t>
  </si>
  <si>
    <t>b1032.1</t>
  </si>
  <si>
    <t>b1948</t>
  </si>
  <si>
    <t>b2022</t>
  </si>
  <si>
    <t>b1590</t>
  </si>
  <si>
    <t>b1787</t>
  </si>
  <si>
    <t>b1698</t>
  </si>
  <si>
    <t>b1907</t>
  </si>
  <si>
    <t>b1909</t>
  </si>
  <si>
    <t>b1912</t>
  </si>
  <si>
    <t>b1701</t>
  </si>
  <si>
    <t>b1694</t>
  </si>
  <si>
    <t>b1911</t>
  </si>
  <si>
    <t>b2471</t>
  </si>
  <si>
    <t>b2471_dfax</t>
  </si>
  <si>
    <t>Required Transmission Enhancements owned by:  Commonwealth Edison Company's Network Customers</t>
  </si>
  <si>
    <t>b2141</t>
  </si>
  <si>
    <t>b1791</t>
  </si>
  <si>
    <t>b2609.4</t>
  </si>
  <si>
    <t>b2436.10</t>
  </si>
  <si>
    <t>b2436.84</t>
  </si>
  <si>
    <t>b2436.85</t>
  </si>
  <si>
    <t>b2436.10_dfax</t>
  </si>
  <si>
    <t>b2436.84_dfax</t>
  </si>
  <si>
    <t>b2436.85_dfax</t>
  </si>
  <si>
    <t>b1600</t>
  </si>
  <si>
    <t>b2545</t>
  </si>
  <si>
    <t>b2547.1</t>
  </si>
  <si>
    <t>b2475</t>
  </si>
  <si>
    <t>b1991</t>
  </si>
  <si>
    <t>b2441</t>
  </si>
  <si>
    <t>b1398.3.1</t>
  </si>
  <si>
    <t>b1660</t>
  </si>
  <si>
    <t>b1660.1</t>
  </si>
  <si>
    <t>b1663.2</t>
  </si>
  <si>
    <t>b1875</t>
  </si>
  <si>
    <t>b1797.1</t>
  </si>
  <si>
    <t>b1659</t>
  </si>
  <si>
    <t>b1659.13</t>
  </si>
  <si>
    <t>b1495</t>
  </si>
  <si>
    <t>b1660.1_dfax</t>
  </si>
  <si>
    <t>b1797.1_dfax</t>
  </si>
  <si>
    <t>b1023.3</t>
  </si>
  <si>
    <t>b1905.1</t>
  </si>
  <si>
    <t>b1905.5</t>
  </si>
  <si>
    <t>b1696</t>
  </si>
  <si>
    <t>b2373</t>
  </si>
  <si>
    <t>b1712.1</t>
  </si>
  <si>
    <t>b1465.1</t>
  </si>
  <si>
    <t>b2230</t>
  </si>
  <si>
    <t>b2423</t>
  </si>
  <si>
    <t>b2230_dfax</t>
  </si>
  <si>
    <t>b2423_dfax</t>
  </si>
  <si>
    <t>b0497</t>
  </si>
  <si>
    <t>b1016</t>
  </si>
  <si>
    <t>b1251</t>
  </si>
  <si>
    <t>b1804</t>
  </si>
  <si>
    <t>b2261</t>
  </si>
  <si>
    <t>b2494</t>
  </si>
  <si>
    <t>s1041</t>
  </si>
  <si>
    <t>Required Transmission Enhancements owned by:  Jersey Central Power &amp; Light (Transmission)</t>
  </si>
  <si>
    <t>b0174</t>
  </si>
  <si>
    <t>b0268</t>
  </si>
  <si>
    <t>b0726</t>
  </si>
  <si>
    <t>b2015</t>
  </si>
  <si>
    <t>b1608</t>
  </si>
  <si>
    <t>b0674</t>
  </si>
  <si>
    <t>b0674.1</t>
  </si>
  <si>
    <t>Required Transmission Enhancements owned by: Mid-Atlantic Interstate Transmission, LLC</t>
  </si>
  <si>
    <t>b0215</t>
  </si>
  <si>
    <t>b0549</t>
  </si>
  <si>
    <t>b0551</t>
  </si>
  <si>
    <t>b0552</t>
  </si>
  <si>
    <t>b0553</t>
  </si>
  <si>
    <t>b0557</t>
  </si>
  <si>
    <t>b1993</t>
  </si>
  <si>
    <t>b1994</t>
  </si>
  <si>
    <t>b2006.1.1</t>
  </si>
  <si>
    <t>b2006.1.1_dfax</t>
  </si>
  <si>
    <t>b2452</t>
  </si>
  <si>
    <t>b2452.1</t>
  </si>
  <si>
    <t>Required Transmission Enhancements owned by: PECO Energy Company</t>
  </si>
  <si>
    <t>b0269</t>
  </si>
  <si>
    <t>b0269.10</t>
  </si>
  <si>
    <t>b1591</t>
  </si>
  <si>
    <t>b0269.6</t>
  </si>
  <si>
    <t>b0171.1</t>
  </si>
  <si>
    <t>b1900</t>
  </si>
  <si>
    <t>b0727</t>
  </si>
  <si>
    <t>b2140</t>
  </si>
  <si>
    <t>b1182</t>
  </si>
  <si>
    <t>b1717</t>
  </si>
  <si>
    <t>b1178</t>
  </si>
  <si>
    <t>b0790</t>
  </si>
  <si>
    <t>b0506</t>
  </si>
  <si>
    <t>b0505</t>
  </si>
  <si>
    <t>b0789</t>
  </si>
  <si>
    <t>b0206</t>
  </si>
  <si>
    <t>b0207</t>
  </si>
  <si>
    <t>b0209</t>
  </si>
  <si>
    <t>b0264</t>
  </si>
  <si>
    <t>b0357</t>
  </si>
  <si>
    <t>b1590.1-b1590.2</t>
  </si>
  <si>
    <t>Required Transmission Enhancements owned by: American Transmission Systems, Inc.</t>
  </si>
  <si>
    <t>b1587</t>
  </si>
  <si>
    <t>b1920</t>
  </si>
  <si>
    <t>b1977</t>
  </si>
  <si>
    <t>b1959</t>
  </si>
  <si>
    <t>b1589</t>
  </si>
  <si>
    <t>b2146</t>
  </si>
  <si>
    <t>b2702</t>
  </si>
  <si>
    <t>b2743.5</t>
  </si>
  <si>
    <t>b2743.1.</t>
  </si>
  <si>
    <t>b2752.5</t>
  </si>
  <si>
    <t>b2752.1</t>
  </si>
  <si>
    <t>b2687.1</t>
  </si>
  <si>
    <t>b2702_dfax</t>
  </si>
  <si>
    <t>b2687.2</t>
  </si>
  <si>
    <t>b2687.1_dfax</t>
  </si>
  <si>
    <t>b2687.2_dfax</t>
  </si>
  <si>
    <t>b1905.3</t>
  </si>
  <si>
    <t>b1905.4</t>
  </si>
  <si>
    <t>b2744</t>
  </si>
  <si>
    <t>b2744_dfax</t>
  </si>
  <si>
    <t>highlighted rows</t>
  </si>
  <si>
    <t>b2587</t>
  </si>
  <si>
    <t>b1251.1</t>
  </si>
  <si>
    <t>b2006</t>
  </si>
  <si>
    <t>b2006.1</t>
  </si>
  <si>
    <t>b2237</t>
  </si>
  <si>
    <t>b2728</t>
  </si>
  <si>
    <t>b1398.8</t>
  </si>
  <si>
    <t>b0287</t>
  </si>
  <si>
    <t>b0208</t>
  </si>
  <si>
    <t>b2237_dfax</t>
  </si>
  <si>
    <t>b0216_dfax</t>
  </si>
  <si>
    <t>b0328.1_dfax</t>
  </si>
  <si>
    <t>b0328.2_dfax</t>
  </si>
  <si>
    <t>b0347.1_dfax</t>
  </si>
  <si>
    <t>b0347.2_dfax</t>
  </si>
  <si>
    <t>b0347.3_dfax</t>
  </si>
  <si>
    <t>b0347.4_dfax</t>
  </si>
  <si>
    <t>b0559_dfax</t>
  </si>
  <si>
    <t>b0495_dfax</t>
  </si>
  <si>
    <t>b1803_dfax</t>
  </si>
  <si>
    <t>b1804_dfax</t>
  </si>
  <si>
    <t>b0376_dfax</t>
  </si>
  <si>
    <t>b0217_dfax</t>
  </si>
  <si>
    <t>b0222_dfax</t>
  </si>
  <si>
    <t>b0328.3_dfax</t>
  </si>
  <si>
    <t>b0328.4_dfax</t>
  </si>
  <si>
    <t>b0231_dfax</t>
  </si>
  <si>
    <t>b0837_dfax</t>
  </si>
  <si>
    <t>b0329.2B_dfax</t>
  </si>
  <si>
    <t>b1507_dfax</t>
  </si>
  <si>
    <t>b0457_dfax</t>
  </si>
  <si>
    <t>b0784_dfax</t>
  </si>
  <si>
    <t>b1647_dfax</t>
  </si>
  <si>
    <t>b1648_dfax</t>
  </si>
  <si>
    <t>b1649_dfax</t>
  </si>
  <si>
    <t>b1650_dfax</t>
  </si>
  <si>
    <t>b1188_dfax</t>
  </si>
  <si>
    <t>b0756.1_dfax</t>
  </si>
  <si>
    <t>b1797_dfax</t>
  </si>
  <si>
    <t>b1799_dfax</t>
  </si>
  <si>
    <t>b1798_dfax</t>
  </si>
  <si>
    <t>b1805_dfax</t>
  </si>
  <si>
    <t>b1906.1_dfax</t>
  </si>
  <si>
    <t>b1908_dfax</t>
  </si>
  <si>
    <t>b1905.2_dfax</t>
  </si>
  <si>
    <t>b1694_dfax</t>
  </si>
  <si>
    <t>b1905.1_dfax</t>
  </si>
  <si>
    <t>b0498_dfax</t>
  </si>
  <si>
    <t>b0489_dfax</t>
  </si>
  <si>
    <t>b0172.2_dfax</t>
  </si>
  <si>
    <t>b0489.5-9_dfax</t>
  </si>
  <si>
    <t>b1410-1415_dfax</t>
  </si>
  <si>
    <t>b0290_dfax</t>
  </si>
  <si>
    <t>b0487_dfax</t>
  </si>
  <si>
    <t>b0171.2_dfax</t>
  </si>
  <si>
    <t>b0172.1_dfax</t>
  </si>
  <si>
    <t>b0284.2_dfax</t>
  </si>
  <si>
    <t>b2006.1_dfax</t>
  </si>
  <si>
    <t>b0504_dfax</t>
  </si>
  <si>
    <t>b1465.2_dfax</t>
  </si>
  <si>
    <t>b1465.4_dfax</t>
  </si>
  <si>
    <t>b1465.3_dfax</t>
  </si>
  <si>
    <t>b1659.14_dfax</t>
  </si>
  <si>
    <t>b1661_dfax</t>
  </si>
  <si>
    <t>b1962_dfax</t>
  </si>
  <si>
    <t>b1663.2_dfax</t>
  </si>
  <si>
    <t>b1659.13_dfax</t>
  </si>
  <si>
    <t>b0210.A_dfax</t>
  </si>
  <si>
    <t>b0272.1_dfax</t>
  </si>
  <si>
    <t>b0751_dfax</t>
  </si>
  <si>
    <t>b0512.7_dfax</t>
  </si>
  <si>
    <t>b0512.8_dfax</t>
  </si>
  <si>
    <t>b0512.9_dfax</t>
  </si>
  <si>
    <t>b0512.12_dfax</t>
  </si>
  <si>
    <t>b0549_dfax</t>
  </si>
  <si>
    <t>b0269_dfax</t>
  </si>
  <si>
    <t>b0269.6_dfax</t>
  </si>
  <si>
    <t>b0171.1_dfax</t>
  </si>
  <si>
    <t>b0287_dfax</t>
  </si>
  <si>
    <t>b1800_dfax</t>
  </si>
  <si>
    <t>b1660_dfax</t>
  </si>
  <si>
    <t>b0490-b0491_dfax</t>
  </si>
  <si>
    <t>b0492-b0560_dfax</t>
  </si>
  <si>
    <t>b2373_dfax</t>
  </si>
  <si>
    <t>b1465.5</t>
  </si>
  <si>
    <t>b1465.5_dfax</t>
  </si>
  <si>
    <t>b2831.1</t>
  </si>
  <si>
    <t>b2833</t>
  </si>
  <si>
    <t>b2972</t>
  </si>
  <si>
    <t>MISO</t>
  </si>
  <si>
    <t>b1905.6</t>
  </si>
  <si>
    <t>b1905.7</t>
  </si>
  <si>
    <t>b1905.9</t>
  </si>
  <si>
    <t>b2582</t>
  </si>
  <si>
    <t>b2665</t>
  </si>
  <si>
    <t>b2758</t>
  </si>
  <si>
    <t>$/MW (per year)</t>
  </si>
  <si>
    <t>Total Monthly Network Customer Credits</t>
  </si>
  <si>
    <t>Total Monthly Charges</t>
  </si>
  <si>
    <t>Zone</t>
  </si>
  <si>
    <t>$/MW (per month)*</t>
  </si>
  <si>
    <t>*The monthly rate applies to an LSE’s monthly MW total in a zone divided by the number of days in a month</t>
  </si>
  <si>
    <t>b2694</t>
  </si>
  <si>
    <t>b2824</t>
  </si>
  <si>
    <t>b2716</t>
  </si>
  <si>
    <t>b2716_dfax</t>
  </si>
  <si>
    <t>OVEC</t>
  </si>
  <si>
    <t>b2743.2</t>
  </si>
  <si>
    <t>b2743.3</t>
  </si>
  <si>
    <t>b2743.4</t>
  </si>
  <si>
    <t>b0132.3</t>
  </si>
  <si>
    <t>b1364</t>
  </si>
  <si>
    <t>b1362</t>
  </si>
  <si>
    <t>b1816.4</t>
  </si>
  <si>
    <t>b2688.1</t>
  </si>
  <si>
    <t>b2124.4</t>
  </si>
  <si>
    <t>b2124.1</t>
  </si>
  <si>
    <t>b2124.2</t>
  </si>
  <si>
    <t>b2729</t>
  </si>
  <si>
    <t>b2955</t>
  </si>
  <si>
    <t>Required Transmission Enhancements owned by:  Transource West Virginia, LLC</t>
  </si>
  <si>
    <t>Required Transmission Enhancements owned by:  Transource Maryland, LLC</t>
  </si>
  <si>
    <t>Required Transmission Enhancements owned by:  Transource Pennsylvania, LLC</t>
  </si>
  <si>
    <t>New project</t>
  </si>
  <si>
    <t>Required Transmission Enhancements owned by:  Silver Run Electric, Inc.</t>
  </si>
  <si>
    <t>Transmission Enhancement Charges (PJM OATT Schedule 12) Settlement Worksheet</t>
  </si>
  <si>
    <t>b2633.4</t>
  </si>
  <si>
    <t>b2633.4_dfax</t>
  </si>
  <si>
    <t>b2633.5</t>
  </si>
  <si>
    <t>b2633.1-b2633.2</t>
  </si>
  <si>
    <t>Required Transmission Enhancements owned by:  Duquesne Light Company's Network Customers</t>
  </si>
  <si>
    <t>b2971</t>
  </si>
  <si>
    <t>b2973</t>
  </si>
  <si>
    <t>b2974</t>
  </si>
  <si>
    <t>b2975</t>
  </si>
  <si>
    <t>Required Transmission Enhancements owned by:  Northern Indiana Public Service Company (NIPSCO) in Midcontinent Independent System Operator, Inc. (MISO)</t>
  </si>
  <si>
    <t>b2824_dfax</t>
  </si>
  <si>
    <t>b1570</t>
  </si>
  <si>
    <t>Required Transmission Enhancements owned by:  The Dayton Power &amp; Light Company</t>
  </si>
  <si>
    <t>b2552.2</t>
  </si>
  <si>
    <t>b2944</t>
  </si>
  <si>
    <t>b0210.1</t>
  </si>
  <si>
    <t>b0212</t>
  </si>
  <si>
    <t>b2633.10</t>
  </si>
  <si>
    <t>b0467.1</t>
  </si>
  <si>
    <t>b1126</t>
  </si>
  <si>
    <t>b1596</t>
  </si>
  <si>
    <t>b2692.1-b2692.2</t>
  </si>
  <si>
    <t>b2766.2</t>
  </si>
  <si>
    <t>b2766.2_dfax</t>
  </si>
  <si>
    <t>b2835.1</t>
  </si>
  <si>
    <t>b2835.2</t>
  </si>
  <si>
    <t>b2835.3</t>
  </si>
  <si>
    <t>b2836.2</t>
  </si>
  <si>
    <t>b2836.3</t>
  </si>
  <si>
    <t>b2836.4</t>
  </si>
  <si>
    <t>b2837.1</t>
  </si>
  <si>
    <t>b2837.2</t>
  </si>
  <si>
    <t>b2837.3</t>
  </si>
  <si>
    <t>b2837.4</t>
  </si>
  <si>
    <t>b2837.5</t>
  </si>
  <si>
    <t>b2837.6</t>
  </si>
  <si>
    <t>b2837.7</t>
  </si>
  <si>
    <t>b2837.8</t>
  </si>
  <si>
    <t>b2837.9</t>
  </si>
  <si>
    <t>b2837.10</t>
  </si>
  <si>
    <t>b2837.11</t>
  </si>
  <si>
    <t>b0274</t>
  </si>
  <si>
    <t>b2582_dfax</t>
  </si>
  <si>
    <t>b2665_dfax</t>
  </si>
  <si>
    <t>b2758_dfax</t>
  </si>
  <si>
    <t xml:space="preserve">b2928   </t>
  </si>
  <si>
    <t>b2928_dfax</t>
  </si>
  <si>
    <t>b2960.1</t>
  </si>
  <si>
    <t>b2960.1_dfax</t>
  </si>
  <si>
    <t>b2960.2</t>
  </si>
  <si>
    <t>b2960.2_dfax</t>
  </si>
  <si>
    <t>b0284.3</t>
  </si>
  <si>
    <t>b0369</t>
  </si>
  <si>
    <t>b0284.3_dfax</t>
  </si>
  <si>
    <t>b0369_dfax</t>
  </si>
  <si>
    <t>b2436.33</t>
  </si>
  <si>
    <t>b2436.34</t>
  </si>
  <si>
    <t>b2436.60</t>
  </si>
  <si>
    <t>b2986.12</t>
  </si>
  <si>
    <t>b2986.21</t>
  </si>
  <si>
    <t>Required Transmission Enhancements owned by:  South FirstEnergy Operating Companies</t>
  </si>
  <si>
    <t>b0577</t>
  </si>
  <si>
    <t>b2609.5</t>
  </si>
  <si>
    <t>b0238</t>
  </si>
  <si>
    <t>b0373</t>
  </si>
  <si>
    <t>b1507.2</t>
  </si>
  <si>
    <t>b1507.3</t>
  </si>
  <si>
    <t>b2688.3</t>
  </si>
  <si>
    <t>b1835</t>
  </si>
  <si>
    <t>b1022.11</t>
  </si>
  <si>
    <t>b1022.5</t>
  </si>
  <si>
    <t>b3006</t>
  </si>
  <si>
    <t>b3011.2</t>
  </si>
  <si>
    <t>b3011.5</t>
  </si>
  <si>
    <t>b0577_dfax</t>
  </si>
  <si>
    <t>b1507.2_dfax</t>
  </si>
  <si>
    <t>b1507.3_dfax</t>
  </si>
  <si>
    <t>b0347.17-32_dfax</t>
  </si>
  <si>
    <t>b0347.17-32</t>
  </si>
  <si>
    <t>b3027.1</t>
  </si>
  <si>
    <t>b2978</t>
  </si>
  <si>
    <t>b2759</t>
  </si>
  <si>
    <t>b2978_dfax</t>
  </si>
  <si>
    <t>b2759_dfax</t>
  </si>
  <si>
    <t>b0501-b0503</t>
  </si>
  <si>
    <t>Required Transmission Enhancements owned by:  Dominion Virginia Power's Network Customers</t>
  </si>
  <si>
    <t>b2443</t>
  </si>
  <si>
    <t>b2766.1</t>
  </si>
  <si>
    <t>b2992.3</t>
  </si>
  <si>
    <t>b2992.4</t>
  </si>
  <si>
    <t>b2766.1_dfax</t>
  </si>
  <si>
    <t>b2118</t>
  </si>
  <si>
    <t>b2996-b2996.2</t>
  </si>
  <si>
    <t>(Jan - Dec 2022)</t>
  </si>
  <si>
    <t>b2743.6-7</t>
  </si>
  <si>
    <t>b2743.8</t>
  </si>
  <si>
    <t>b2965</t>
  </si>
  <si>
    <t>b2552.1</t>
  </si>
  <si>
    <t>b3311</t>
  </si>
  <si>
    <t>b2986.22</t>
  </si>
  <si>
    <t>b2836.1</t>
  </si>
  <si>
    <t>b3019</t>
  </si>
  <si>
    <t>b3019_dfax</t>
  </si>
  <si>
    <t>(Jun 2022 - May 2023)</t>
  </si>
  <si>
    <t>b2992.1</t>
  </si>
  <si>
    <t>b2992.2</t>
  </si>
  <si>
    <t>(Jun 2022- May 2023)</t>
  </si>
  <si>
    <t>b3015.2</t>
  </si>
  <si>
    <t>b3012.2</t>
  </si>
  <si>
    <t>b1969</t>
  </si>
  <si>
    <t>b2689.1-2</t>
  </si>
  <si>
    <t>Zonal Peak (MW) for 2023</t>
  </si>
  <si>
    <t>b3145</t>
  </si>
  <si>
    <t>b2752.4</t>
  </si>
  <si>
    <t>b2006.2.1</t>
  </si>
  <si>
    <t>b2986.23</t>
  </si>
  <si>
    <t>b2986.24</t>
  </si>
  <si>
    <t>b2777</t>
  </si>
  <si>
    <t>b3021</t>
  </si>
  <si>
    <t>b3020</t>
  </si>
  <si>
    <t>b3702</t>
  </si>
  <si>
    <t>b3021_dfax</t>
  </si>
  <si>
    <t>b3020_dfax</t>
  </si>
  <si>
    <t xml:space="preserve">incentives </t>
  </si>
  <si>
    <t>(Jan - Dec 2023)</t>
  </si>
  <si>
    <t>(Feb - Dec 2023)</t>
  </si>
  <si>
    <r>
      <t>Required Transmission Enhancements owned by:  AEP East Operating Companies and AEP Transmission Companies</t>
    </r>
    <r>
      <rPr>
        <b/>
        <sz val="8"/>
        <color rgb="FFFF0000"/>
        <rFont val="Arial"/>
        <family val="2"/>
      </rPr>
      <t>*</t>
    </r>
  </si>
  <si>
    <t>(Apr 2023 - Dec 2023)*</t>
  </si>
  <si>
    <t xml:space="preserve">*PPL's ARRs updated effective 4/1/2023 pursuant to FERC acceptance in Docket No. ER22-2719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</si>
</sst>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&quot;$&quot;#,##0"/>
    <numFmt numFmtId="168" formatCode="&quot;$&quot;#,##0.00"/>
    <numFmt numFmtId="169" formatCode="&quot;$&quot;#,##0.0"/>
    <numFmt numFmtId="170" formatCode="#,##0.0_);\(#,##0.0\)"/>
    <numFmt numFmtId="171" formatCode="&quot;$&quot;#,##0.000_);\(&quot;$&quot;#,##0.000\)"/>
    <numFmt numFmtId="172" formatCode="&quot;$&quot;#,##0.0_);\(&quot;$&quot;#,##0.0\)"/>
    <numFmt numFmtId="173" formatCode="#,##0.000_);\(#,##0.000\)"/>
    <numFmt numFmtId="174" formatCode="_(* #,##0.0\¢_m;[Red]_(* \-#,##0.0\¢_m;[Green]_(* 0.0\¢_m;_(@_)_%"/>
    <numFmt numFmtId="175" formatCode="_(* #,##0.00\¢_m;[Red]_(* \-#,##0.00\¢_m;[Green]_(* 0.00\¢_m;_(@_)_%"/>
    <numFmt numFmtId="176" formatCode="_(* #,##0.000\¢_m;[Red]_(* \-#,##0.000\¢_m;[Green]_(* 0.000\¢_m;_(@_)_%"/>
    <numFmt numFmtId="177" formatCode="_(_(\£* #,##0_)_%;[Red]_(\(\£* #,##0\)_%;[Green]_(_(\£* #,##0_)_%;_(@_)_%"/>
    <numFmt numFmtId="178" formatCode="_(_(\£* #,##0.0_)_%;[Red]_(\(\£* #,##0.0\)_%;[Green]_(_(\£* #,##0.0_)_%;_(@_)_%"/>
    <numFmt numFmtId="179" formatCode="_(_(\£* #,##0.00_)_%;[Red]_(\(\£* #,##0.00\)_%;[Green]_(_(\£* #,##0.00_)_%;_(@_)_%"/>
    <numFmt numFmtId="180" formatCode="0.0%_);\(0.0%\)"/>
    <numFmt numFmtId="181" formatCode="\•\ \ @"/>
    <numFmt numFmtId="182" formatCode="_(_(\•_ #0_)_%;[Red]_(_(\•_ \-#0\)_%;[Green]_(_(\•_ #0_)_%;_(_(\•_ @_)_%"/>
    <numFmt numFmtId="183" formatCode="_(_(_•_ \•_ #0_)_%;[Red]_(_(_•_ \•_ \-#0\)_%;[Green]_(_(_•_ \•_ #0_)_%;_(_(_•_ \•_ @_)_%"/>
    <numFmt numFmtId="184" formatCode="_(_(_•_ _•_ \•_ #0_)_%;[Red]_(_(_•_ _•_ \•_ \-#0\)_%;[Green]_(_(_•_ _•_ \•_ #0_)_%;_(_(_•_ \•_ @_)_%"/>
    <numFmt numFmtId="185" formatCode="#,##0,_);\(#,##0,\)"/>
    <numFmt numFmtId="186" formatCode="0.0,_);\(0.0,\)"/>
    <numFmt numFmtId="187" formatCode="0.00,_);\(0.00,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0.0,_);\(&quot;$&quot;0.0,\)"/>
    <numFmt numFmtId="204" formatCode="&quot;$&quot;0.00,_);\(&quot;$&quot;0.00,\)"/>
    <numFmt numFmtId="205" formatCode="_(* dd\-mmm\-yy_)_%"/>
    <numFmt numFmtId="206" formatCode="_(* dd\ mmmm\ yyyy_)_%"/>
    <numFmt numFmtId="207" formatCode="_(* mmmm\ dd\,\ yyyy_)_%"/>
    <numFmt numFmtId="208" formatCode="_(* dd\.mm\.yyyy_)_%"/>
    <numFmt numFmtId="209" formatCode="_(* mm/dd/yyyy_)_%"/>
    <numFmt numFmtId="210" formatCode="m/d/yy;@"/>
    <numFmt numFmtId="211" formatCode="#,##0.0\x_);\(#,##0.0\x\)"/>
    <numFmt numFmtId="212" formatCode="#,##0.00\x_);\(#,##0.00\x\)"/>
    <numFmt numFmtId="213" formatCode="[$€-2]\ #,##0_);\([$€-2]\ #,##0\)"/>
    <numFmt numFmtId="214" formatCode="[$€-2]\ #,##0.0_);\([$€-2]\ #,##0.0\)"/>
    <numFmt numFmtId="215" formatCode="_([$€-2]* #,##0.00_);_([$€-2]* \(#,##0.00\);_([$€-2]* &quot;-&quot;??_)"/>
    <numFmt numFmtId="216" formatCode="General_)_%"/>
    <numFmt numFmtId="217" formatCode="_(_(#0_)_%;[Red]_(_(\-#0\)_%;[Green]_(_(#0_)_%;_(_(@_)_%"/>
    <numFmt numFmtId="218" formatCode="_(_(_•_ #0_)_%;[Red]_(_(_•_ \-#0\)_%;[Green]_(_(_•_ #0_)_%;_(_(_•_ @_)_%"/>
    <numFmt numFmtId="219" formatCode="_(_(_•_ _•_ #0_)_%;[Red]_(_(_•_ _•_ \-#0\)_%;[Green]_(_(_•_ _•_ #0_)_%;_(_(_•_ _•_ @_)_%"/>
    <numFmt numFmtId="220" formatCode="_(_(_•_ _•_ _•_ #0_)_%;[Red]_(_(_•_ _•_ _•_ \-#0\)_%;[Green]_(_(_•_ _•_ _•_ #0_)_%;_(_(_•_ _•_ _•_ @_)_%"/>
    <numFmt numFmtId="221" formatCode="#,##0\x;\(#,##0\x\)"/>
    <numFmt numFmtId="222" formatCode="0.0\x;\(0.0\x\)"/>
    <numFmt numFmtId="223" formatCode="#,##0.00\x;\(#,##0.00\x\)"/>
    <numFmt numFmtId="224" formatCode="#,##0.000\x;\(#,##0.000\x\)"/>
    <numFmt numFmtId="225" formatCode="0.0_);\(0.0\)"/>
    <numFmt numFmtId="226" formatCode="0%;\(0%\)"/>
    <numFmt numFmtId="227" formatCode="0.00\ \x_);\(0.00\ \x\)"/>
    <numFmt numFmtId="228" formatCode="_(* #,##0_);_(* \(#,##0\);_(* &quot;-&quot;????_);_(@_)"/>
    <numFmt numFmtId="229" formatCode="0__"/>
    <numFmt numFmtId="230" formatCode="h:mmAM/PM"/>
    <numFmt numFmtId="231" formatCode="0&quot; E&quot;"/>
    <numFmt numFmtId="232" formatCode="yyyy"/>
    <numFmt numFmtId="233" formatCode="0.0%;\(0.0%\)"/>
    <numFmt numFmtId="234" formatCode="0.00%_);\(0.00%\)"/>
    <numFmt numFmtId="235" formatCode="0.000%_);\(0.000%\)"/>
    <numFmt numFmtId="236" formatCode="_(0_)%;\(0\)%;\ \ ?_)%"/>
    <numFmt numFmtId="237" formatCode="_._._(* 0_)%;_._.* \(0\)%;_._._(* \ ?_)%"/>
    <numFmt numFmtId="238" formatCode="0%_);\(0%\)"/>
    <numFmt numFmtId="239" formatCode="_(* #,##0_)_%;[Red]_(* \(#,##0\)_%;[Green]_(* 0_)_%;_(@_)_%"/>
    <numFmt numFmtId="240" formatCode="_(* #,##0.0%_);[Red]_(* \-#,##0.0%_);[Green]_(* 0.0%_);_(@_)_%"/>
    <numFmt numFmtId="241" formatCode="_(* #,##0.00%_);[Red]_(* \-#,##0.00%_);[Green]_(* 0.00%_);_(@_)_%"/>
    <numFmt numFmtId="242" formatCode="_(* #,##0.000%_);[Red]_(* \-#,##0.000%_);[Green]_(* 0.000%_);_(@_)_%"/>
    <numFmt numFmtId="243" formatCode="_(0.0_)%;\(0.0\)%;\ \ ?_)%"/>
    <numFmt numFmtId="244" formatCode="_._._(* 0.0_)%;_._.* \(0.0\)%;_._._(* \ ?_)%"/>
    <numFmt numFmtId="245" formatCode="_(0.00_)%;\(0.00\)%;\ \ ?_)%"/>
    <numFmt numFmtId="246" formatCode="_._._(* 0.00_)%;_._.* \(0.00\)%;_._._(* \ ?_)%"/>
    <numFmt numFmtId="247" formatCode="_(0.000_)%;\(0.000\)%;\ \ ?_)%"/>
    <numFmt numFmtId="248" formatCode="_._._(* 0.000_)%;_._.* \(0.000\)%;_._._(* \ ?_)%"/>
    <numFmt numFmtId="249" formatCode="_(0.0000_)%;\(0.0000\)%;\ \ ?_)%"/>
    <numFmt numFmtId="250" formatCode="_._._(* 0.0000_)%;_._.* \(0.0000\)%;_._._(* \ ?_)%"/>
    <numFmt numFmtId="251" formatCode="mmmm\ dd\,\ yy"/>
    <numFmt numFmtId="252" formatCode="0.0\x"/>
    <numFmt numFmtId="253" formatCode="_(* #,##0_);_(* \(#,##0\);_(* \ ?_)"/>
    <numFmt numFmtId="254" formatCode="_(* #,##0.0_);_(* \(#,##0.0\);_(* \ ?_)"/>
    <numFmt numFmtId="255" formatCode="_(* #,##0.00_);_(* \(#,##0.00\);_(* \ ?_)"/>
    <numFmt numFmtId="256" formatCode="_(* #,##0.000_);_(* \(#,##0.000\);_(* \ ?_)"/>
    <numFmt numFmtId="257" formatCode="_(&quot;$&quot;* #,##0_);_(&quot;$&quot;* \(#,##0\);_(&quot;$&quot;* \ ?_)"/>
    <numFmt numFmtId="258" formatCode="_(&quot;$&quot;* #,##0.0_);_(&quot;$&quot;* \(#,##0.0\);_(&quot;$&quot;* \ ?_)"/>
    <numFmt numFmtId="259" formatCode="_(&quot;$&quot;* #,##0.00_);_(&quot;$&quot;* \(#,##0.00\);_(&quot;$&quot;* \ ?_)"/>
    <numFmt numFmtId="260" formatCode="_(&quot;$&quot;* #,##0.000_);_(&quot;$&quot;* \(#,##0.000\);_(&quot;$&quot;* \ ?_)"/>
    <numFmt numFmtId="261" formatCode="0000&quot;A&quot;"/>
    <numFmt numFmtId="262" formatCode="0&quot;E&quot;"/>
    <numFmt numFmtId="263" formatCode="0000&quot;E&quot;"/>
    <numFmt numFmtId="264" formatCode="_(* #,##0_);_(* \(#,##0\);_(* &quot;-&quot;??_);_(@_)"/>
    <numFmt numFmtId="265" formatCode="0.0"/>
    <numFmt numFmtId="266" formatCode="mmmm\ d\,\ yyyy"/>
    <numFmt numFmtId="267" formatCode="mm/dd/yy"/>
    <numFmt numFmtId="268" formatCode="0.00_)"/>
    <numFmt numFmtId="269" formatCode="0.000000%;[Red]\-0.000000%"/>
    <numFmt numFmtId="270" formatCode="&quot;$&quot;#,##0\ ;\(&quot;$&quot;#,##0\)"/>
  </numFmts>
  <fonts count="15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  <family val="2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2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  <family val="2"/>
    </font>
    <font>
      <b/>
      <sz val="18"/>
      <color indexed="56"/>
      <name val="Cambria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2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Tms Rmn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color theme="1"/>
      <name val="Arial"/>
      <family val="2"/>
    </font>
    <font>
      <b/>
      <i/>
      <sz val="8"/>
      <color rgb="FFFF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2493">
    <xf numFmtId="0" fontId="0" fillId="0" borderId="0"/>
    <xf numFmtId="9" fontId="155" fillId="0" borderId="0" applyFont="0" applyFill="0" applyBorder="0" applyAlignment="0" applyProtection="0"/>
    <xf numFmtId="44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174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4" fillId="0" borderId="0"/>
    <xf numFmtId="0" fontId="8" fillId="2" borderId="0" applyNumberFormat="0" applyBorder="0" applyAlignment="0" applyProtection="0"/>
    <xf numFmtId="0" fontId="87" fillId="3" borderId="0" applyNumberFormat="0" applyBorder="0" applyAlignment="0" applyProtection="0"/>
    <xf numFmtId="0" fontId="8" fillId="4" borderId="0" applyNumberFormat="0" applyBorder="0" applyAlignment="0" applyProtection="0"/>
    <xf numFmtId="0" fontId="87" fillId="5" borderId="0" applyNumberFormat="0" applyBorder="0" applyAlignment="0" applyProtection="0"/>
    <xf numFmtId="0" fontId="8" fillId="6" borderId="0" applyNumberFormat="0" applyBorder="0" applyAlignment="0" applyProtection="0"/>
    <xf numFmtId="0" fontId="87" fillId="7" borderId="0" applyNumberFormat="0" applyBorder="0" applyAlignment="0" applyProtection="0"/>
    <xf numFmtId="0" fontId="8" fillId="8" borderId="0" applyNumberFormat="0" applyBorder="0" applyAlignment="0" applyProtection="0"/>
    <xf numFmtId="0" fontId="87" fillId="9" borderId="0" applyNumberFormat="0" applyBorder="0" applyAlignment="0" applyProtection="0"/>
    <xf numFmtId="0" fontId="8" fillId="10" borderId="0" applyNumberFormat="0" applyBorder="0" applyAlignment="0" applyProtection="0"/>
    <xf numFmtId="0" fontId="87" fillId="10" borderId="0" applyNumberFormat="0" applyBorder="0" applyAlignment="0" applyProtection="0"/>
    <xf numFmtId="0" fontId="8" fillId="6" borderId="0" applyNumberFormat="0" applyBorder="0" applyAlignment="0" applyProtection="0"/>
    <xf numFmtId="0" fontId="87" fillId="8" borderId="0" applyNumberFormat="0" applyBorder="0" applyAlignment="0" applyProtection="0"/>
    <xf numFmtId="0" fontId="8" fillId="10" borderId="0" applyNumberFormat="0" applyBorder="0" applyAlignment="0" applyProtection="0"/>
    <xf numFmtId="0" fontId="87" fillId="2" borderId="0" applyNumberFormat="0" applyBorder="0" applyAlignment="0" applyProtection="0"/>
    <xf numFmtId="0" fontId="8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11" borderId="0" applyNumberFormat="0" applyBorder="0" applyAlignment="0" applyProtection="0"/>
    <xf numFmtId="0" fontId="87" fillId="12" borderId="0" applyNumberFormat="0" applyBorder="0" applyAlignment="0" applyProtection="0"/>
    <xf numFmtId="0" fontId="8" fillId="5" borderId="0" applyNumberFormat="0" applyBorder="0" applyAlignment="0" applyProtection="0"/>
    <xf numFmtId="0" fontId="87" fillId="9" borderId="0" applyNumberFormat="0" applyBorder="0" applyAlignment="0" applyProtection="0"/>
    <xf numFmtId="0" fontId="8" fillId="10" borderId="0" applyNumberFormat="0" applyBorder="0" applyAlignment="0" applyProtection="0"/>
    <xf numFmtId="0" fontId="87" fillId="2" borderId="0" applyNumberFormat="0" applyBorder="0" applyAlignment="0" applyProtection="0"/>
    <xf numFmtId="0" fontId="8" fillId="6" borderId="0" applyNumberFormat="0" applyBorder="0" applyAlignment="0" applyProtection="0"/>
    <xf numFmtId="0" fontId="87" fillId="13" borderId="0" applyNumberFormat="0" applyBorder="0" applyAlignment="0" applyProtection="0"/>
    <xf numFmtId="0" fontId="36" fillId="10" borderId="0" applyNumberFormat="0" applyBorder="0" applyAlignment="0" applyProtection="0"/>
    <xf numFmtId="0" fontId="88" fillId="14" borderId="0" applyNumberFormat="0" applyBorder="0" applyAlignment="0" applyProtection="0"/>
    <xf numFmtId="0" fontId="36" fillId="15" borderId="0" applyNumberFormat="0" applyBorder="0" applyAlignment="0" applyProtection="0"/>
    <xf numFmtId="0" fontId="88" fillId="4" borderId="0" applyNumberFormat="0" applyBorder="0" applyAlignment="0" applyProtection="0"/>
    <xf numFmtId="0" fontId="36" fillId="13" borderId="0" applyNumberFormat="0" applyBorder="0" applyAlignment="0" applyProtection="0"/>
    <xf numFmtId="0" fontId="88" fillId="12" borderId="0" applyNumberFormat="0" applyBorder="0" applyAlignment="0" applyProtection="0"/>
    <xf numFmtId="0" fontId="36" fillId="5" borderId="0" applyNumberFormat="0" applyBorder="0" applyAlignment="0" applyProtection="0"/>
    <xf numFmtId="0" fontId="88" fillId="16" borderId="0" applyNumberFormat="0" applyBorder="0" applyAlignment="0" applyProtection="0"/>
    <xf numFmtId="0" fontId="36" fillId="10" borderId="0" applyNumberFormat="0" applyBorder="0" applyAlignment="0" applyProtection="0"/>
    <xf numFmtId="0" fontId="88" fillId="17" borderId="0" applyNumberFormat="0" applyBorder="0" applyAlignment="0" applyProtection="0"/>
    <xf numFmtId="0" fontId="36" fillId="4" borderId="0" applyNumberFormat="0" applyBorder="0" applyAlignment="0" applyProtection="0"/>
    <xf numFmtId="0" fontId="88" fillId="18" borderId="0" applyNumberFormat="0" applyBorder="0" applyAlignment="0" applyProtection="0"/>
    <xf numFmtId="0" fontId="4" fillId="0" borderId="0"/>
    <xf numFmtId="0" fontId="36" fillId="19" borderId="0" applyNumberFormat="0" applyBorder="0" applyAlignment="0" applyProtection="0"/>
    <xf numFmtId="0" fontId="88" fillId="20" borderId="0" applyNumberFormat="0" applyBorder="0" applyAlignment="0" applyProtection="0"/>
    <xf numFmtId="0" fontId="36" fillId="15" borderId="0" applyNumberFormat="0" applyBorder="0" applyAlignment="0" applyProtection="0"/>
    <xf numFmtId="0" fontId="88" fillId="21" borderId="0" applyNumberFormat="0" applyBorder="0" applyAlignment="0" applyProtection="0"/>
    <xf numFmtId="0" fontId="36" fillId="13" borderId="0" applyNumberFormat="0" applyBorder="0" applyAlignment="0" applyProtection="0"/>
    <xf numFmtId="0" fontId="88" fillId="22" borderId="0" applyNumberFormat="0" applyBorder="0" applyAlignment="0" applyProtection="0"/>
    <xf numFmtId="0" fontId="36" fillId="23" borderId="0" applyNumberFormat="0" applyBorder="0" applyAlignment="0" applyProtection="0"/>
    <xf numFmtId="0" fontId="88" fillId="16" borderId="0" applyNumberFormat="0" applyBorder="0" applyAlignment="0" applyProtection="0"/>
    <xf numFmtId="0" fontId="36" fillId="17" borderId="0" applyNumberFormat="0" applyBorder="0" applyAlignment="0" applyProtection="0"/>
    <xf numFmtId="0" fontId="88" fillId="17" borderId="0" applyNumberFormat="0" applyBorder="0" applyAlignment="0" applyProtection="0"/>
    <xf numFmtId="0" fontId="36" fillId="21" borderId="0" applyNumberFormat="0" applyBorder="0" applyAlignment="0" applyProtection="0"/>
    <xf numFmtId="0" fontId="88" fillId="15" borderId="0" applyNumberFormat="0" applyBorder="0" applyAlignment="0" applyProtection="0"/>
    <xf numFmtId="0" fontId="37" fillId="9" borderId="0" applyNumberFormat="0" applyBorder="0" applyAlignment="0" applyProtection="0"/>
    <xf numFmtId="0" fontId="89" fillId="5" borderId="0" applyNumberFormat="0" applyBorder="0" applyAlignment="0" applyProtection="0"/>
    <xf numFmtId="0" fontId="18" fillId="0" borderId="0"/>
    <xf numFmtId="0" fontId="4" fillId="15" borderId="0" applyNumberFormat="0" applyFill="0" applyBorder="0" applyProtection="0"/>
    <xf numFmtId="0" fontId="53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81" fontId="51" fillId="0" borderId="0" applyFont="0" applyFill="0" applyBorder="0" applyAlignment="0" applyProtection="0"/>
    <xf numFmtId="182" fontId="57" fillId="0" borderId="0" applyFont="0" applyFill="0" applyBorder="0" applyProtection="0">
      <alignment horizontal="left"/>
    </xf>
    <xf numFmtId="183" fontId="57" fillId="0" borderId="0" applyFont="0" applyFill="0" applyBorder="0" applyProtection="0">
      <alignment horizontal="left"/>
    </xf>
    <xf numFmtId="184" fontId="57" fillId="0" borderId="0" applyFont="0" applyFill="0" applyBorder="0" applyProtection="0">
      <alignment horizontal="left"/>
    </xf>
    <xf numFmtId="37" fontId="58" fillId="0" borderId="0" applyFont="0" applyFill="0" applyBorder="0">
      <protection locked="0"/>
    </xf>
    <xf numFmtId="185" fontId="59" fillId="0" borderId="0" applyFont="0" applyFill="0" applyBorder="0" applyAlignment="0" applyProtection="0"/>
    <xf numFmtId="0" fontId="60" fillId="0" borderId="0"/>
    <xf numFmtId="0" fontId="60" fillId="0" borderId="0"/>
    <xf numFmtId="168" fontId="6" fillId="0" borderId="0" applyFill="0"/>
    <xf numFmtId="168" fontId="6" fillId="0" borderId="0">
      <alignment horizontal="center"/>
    </xf>
    <xf numFmtId="0" fontId="6" fillId="0" borderId="0" applyFill="0">
      <alignment horizontal="center"/>
    </xf>
    <xf numFmtId="168" fontId="10" fillId="0" borderId="2" applyFill="0"/>
    <xf numFmtId="0" fontId="4" fillId="0" borderId="0" applyFont="0" applyAlignment="0"/>
    <xf numFmtId="0" fontId="11" fillId="0" borderId="0" applyFill="0">
      <alignment vertical="top"/>
    </xf>
    <xf numFmtId="0" fontId="10" fillId="0" borderId="0" applyFill="0">
      <alignment horizontal="left" vertical="top"/>
    </xf>
    <xf numFmtId="168" fontId="12" fillId="0" borderId="3" applyFill="0"/>
    <xf numFmtId="168" fontId="12" fillId="0" borderId="3" applyFill="0"/>
    <xf numFmtId="0" fontId="4" fillId="0" borderId="0" applyNumberFormat="0" applyFont="0" applyAlignment="0"/>
    <xf numFmtId="0" fontId="11" fillId="0" borderId="0" applyFill="0">
      <alignment wrapText="1"/>
    </xf>
    <xf numFmtId="0" fontId="10" fillId="0" borderId="0" applyFill="0">
      <alignment horizontal="left" vertical="top" wrapText="1"/>
    </xf>
    <xf numFmtId="168" fontId="13" fillId="0" borderId="0" applyFill="0"/>
    <xf numFmtId="0" fontId="14" fillId="0" borderId="0" applyNumberFormat="0" applyFont="0"/>
    <xf numFmtId="0" fontId="15" fillId="0" borderId="0" applyFill="0">
      <alignment vertical="top" wrapText="1"/>
    </xf>
    <xf numFmtId="0" fontId="12" fillId="0" borderId="0" applyFill="0">
      <alignment horizontal="left" vertical="top" wrapText="1"/>
    </xf>
    <xf numFmtId="168" fontId="4" fillId="0" borderId="0" applyFill="0"/>
    <xf numFmtId="0" fontId="14" fillId="0" borderId="0" applyNumberFormat="0" applyFont="0"/>
    <xf numFmtId="0" fontId="16" fillId="0" borderId="0" applyFill="0">
      <alignment vertical="center" wrapText="1"/>
    </xf>
    <xf numFmtId="0" fontId="17" fillId="0" borderId="0">
      <alignment horizontal="left" vertical="center" wrapText="1"/>
    </xf>
    <xf numFmtId="168" fontId="18" fillId="0" borderId="0" applyFill="0"/>
    <xf numFmtId="0" fontId="14" fillId="0" borderId="0" applyNumberFormat="0" applyFont="0"/>
    <xf numFmtId="0" fontId="19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8" fontId="20" fillId="0" borderId="0" applyFill="0"/>
    <xf numFmtId="0" fontId="14" fillId="0" borderId="0" applyNumberFormat="0" applyFont="0"/>
    <xf numFmtId="0" fontId="21" fillId="0" borderId="0" applyFill="0">
      <alignment horizontal="center" vertical="center" wrapText="1"/>
    </xf>
    <xf numFmtId="0" fontId="22" fillId="0" borderId="0" applyFill="0">
      <alignment horizontal="center" vertical="center" wrapText="1"/>
    </xf>
    <xf numFmtId="168" fontId="23" fillId="0" borderId="0" applyFill="0"/>
    <xf numFmtId="0" fontId="14" fillId="0" borderId="0" applyNumberFormat="0" applyFont="0"/>
    <xf numFmtId="0" fontId="24" fillId="0" borderId="0">
      <alignment horizontal="center" wrapText="1"/>
    </xf>
    <xf numFmtId="0" fontId="20" fillId="0" borderId="0" applyFill="0">
      <alignment horizontal="center" wrapText="1"/>
    </xf>
    <xf numFmtId="170" fontId="61" fillId="0" borderId="0" applyFont="0" applyFill="0" applyBorder="0" applyAlignment="0">
      <protection locked="0"/>
    </xf>
    <xf numFmtId="186" fontId="61" fillId="0" borderId="0" applyFont="0" applyFill="0" applyBorder="0" applyAlignment="0">
      <protection locked="0"/>
    </xf>
    <xf numFmtId="39" fontId="4" fillId="0" borderId="0" applyFont="0" applyFill="0" applyBorder="0" applyAlignment="0" applyProtection="0"/>
    <xf numFmtId="187" fontId="62" fillId="0" borderId="0" applyFont="0" applyFill="0" applyBorder="0" applyAlignment="0" applyProtection="0"/>
    <xf numFmtId="173" fontId="59" fillId="0" borderId="0" applyFont="0" applyFill="0" applyBorder="0" applyAlignment="0" applyProtection="0"/>
    <xf numFmtId="0" fontId="38" fillId="24" borderId="4" applyNumberFormat="0" applyAlignment="0" applyProtection="0"/>
    <xf numFmtId="0" fontId="90" fillId="25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1" fillId="0" borderId="0" applyFill="0" applyBorder="0">
      <alignment horizontal="center"/>
      <protection locked="0"/>
    </xf>
    <xf numFmtId="0" fontId="39" fillId="26" borderId="5" applyNumberFormat="0" applyAlignment="0" applyProtection="0"/>
    <xf numFmtId="0" fontId="91" fillId="26" borderId="5" applyNumberFormat="0" applyAlignment="0" applyProtection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13" fillId="0" borderId="0" applyFont="0" applyFill="0" applyBorder="0" applyAlignment="0">
      <protection locked="0"/>
    </xf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65" fillId="0" borderId="0" applyFill="0" applyBorder="0" applyAlignment="0" applyProtection="0"/>
    <xf numFmtId="3" fontId="4" fillId="0" borderId="0" applyFont="0" applyFill="0" applyBorder="0" applyAlignment="0" applyProtection="0"/>
    <xf numFmtId="0" fontId="10" fillId="0" borderId="0" applyFill="0" applyBorder="0" applyAlignment="0">
      <protection locked="0"/>
    </xf>
    <xf numFmtId="0" fontId="4" fillId="0" borderId="6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200" fontId="64" fillId="0" borderId="0" applyFont="0" applyFill="0" applyBorder="0" applyAlignment="0" applyProtection="0"/>
    <xf numFmtId="201" fontId="13" fillId="0" borderId="0" applyFont="0" applyFill="0" applyBorder="0" applyAlignment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65" fillId="0" borderId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02" fontId="59" fillId="0" borderId="0" applyFont="0" applyFill="0" applyBorder="0" applyAlignment="0" applyProtection="0"/>
    <xf numFmtId="172" fontId="4" fillId="0" borderId="0" applyFont="0" applyFill="0" applyBorder="0" applyAlignment="0" applyProtection="0"/>
    <xf numFmtId="203" fontId="61" fillId="0" borderId="0" applyFont="0" applyFill="0" applyBorder="0" applyAlignment="0">
      <protection locked="0"/>
    </xf>
    <xf numFmtId="7" fontId="6" fillId="0" borderId="0" applyFont="0" applyFill="0" applyBorder="0" applyAlignment="0" applyProtection="0"/>
    <xf numFmtId="204" fontId="62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67" fillId="27" borderId="7" applyNumberFormat="0" applyFont="0" applyFill="0" applyProtection="0"/>
    <xf numFmtId="14" fontId="4" fillId="0" borderId="0" applyFont="0" applyFill="0" applyBorder="0" applyAlignment="0" applyProtection="0"/>
    <xf numFmtId="205" fontId="57" fillId="0" borderId="0" applyFont="0" applyFill="0" applyBorder="0" applyProtection="0"/>
    <xf numFmtId="206" fontId="57" fillId="0" borderId="0" applyFont="0" applyFill="0" applyBorder="0" applyProtection="0"/>
    <xf numFmtId="207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209" fontId="57" fillId="0" borderId="0" applyFont="0" applyFill="0" applyBorder="0" applyAlignment="0" applyProtection="0"/>
    <xf numFmtId="210" fontId="68" fillId="0" borderId="0" applyFont="0" applyFill="0" applyBorder="0" applyAlignment="0" applyProtection="0"/>
    <xf numFmtId="5" fontId="69" fillId="0" borderId="0" applyBorder="0"/>
    <xf numFmtId="172" fontId="69" fillId="0" borderId="0" applyBorder="0"/>
    <xf numFmtId="7" fontId="69" fillId="0" borderId="0" applyBorder="0"/>
    <xf numFmtId="37" fontId="69" fillId="0" borderId="0" applyBorder="0"/>
    <xf numFmtId="170" fontId="69" fillId="0" borderId="0" applyBorder="0"/>
    <xf numFmtId="211" fontId="69" fillId="0" borderId="0" applyBorder="0"/>
    <xf numFmtId="39" fontId="69" fillId="0" borderId="0" applyBorder="0"/>
    <xf numFmtId="212" fontId="69" fillId="0" borderId="0" applyBorder="0"/>
    <xf numFmtId="7" fontId="4" fillId="0" borderId="0" applyFont="0" applyFill="0" applyBorder="0" applyAlignment="0" applyProtection="0"/>
    <xf numFmtId="213" fontId="59" fillId="0" borderId="0" applyFont="0" applyFill="0" applyBorder="0" applyAlignment="0" applyProtection="0"/>
    <xf numFmtId="214" fontId="59" fillId="0" borderId="0" applyFont="0" applyFill="0" applyAlignment="0" applyProtection="0"/>
    <xf numFmtId="213" fontId="59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57" fillId="0" borderId="0" applyFont="0" applyFill="0" applyBorder="0" applyProtection="0">
      <alignment horizontal="center" wrapText="1"/>
    </xf>
    <xf numFmtId="216" fontId="57" fillId="0" borderId="0" applyFont="0" applyFill="0" applyBorder="0" applyProtection="0">
      <alignment horizontal="right"/>
    </xf>
    <xf numFmtId="0" fontId="41" fillId="10" borderId="0" applyNumberFormat="0" applyBorder="0" applyAlignment="0" applyProtection="0"/>
    <xf numFmtId="0" fontId="9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Fill="0" applyBorder="0" applyAlignment="0" applyProtection="0"/>
    <xf numFmtId="0" fontId="12" fillId="0" borderId="8" applyNumberFormat="0" applyProtection="0"/>
    <xf numFmtId="0" fontId="12" fillId="0" borderId="9">
      <alignment horizontal="left" vertical="center"/>
    </xf>
    <xf numFmtId="14" fontId="7" fillId="10" borderId="10">
      <alignment horizontal="center" vertical="center" wrapText="1"/>
    </xf>
    <xf numFmtId="0" fontId="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2" fillId="0" borderId="11" applyNumberFormat="0" applyFill="0" applyAlignment="0" applyProtection="0"/>
    <xf numFmtId="0" fontId="94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1" fillId="0" borderId="0" applyFill="0" applyAlignment="0">
      <protection locked="0"/>
    </xf>
    <xf numFmtId="0" fontId="31" fillId="0" borderId="1" applyFill="0" applyAlignment="0">
      <protection locked="0"/>
    </xf>
    <xf numFmtId="0" fontId="26" fillId="0" borderId="10"/>
    <xf numFmtId="0" fontId="27" fillId="0" borderId="0"/>
    <xf numFmtId="0" fontId="73" fillId="0" borderId="1" applyNumberFormat="0" applyFill="0" applyAlignment="0" applyProtection="0"/>
    <xf numFmtId="0" fontId="68" fillId="28" borderId="0" applyNumberFormat="0" applyFont="0" applyBorder="0" applyAlignment="0" applyProtection="0"/>
    <xf numFmtId="0" fontId="49" fillId="0" borderId="0" applyNumberFormat="0" applyFill="0" applyBorder="0">
      <protection locked="0"/>
    </xf>
    <xf numFmtId="0" fontId="54" fillId="29" borderId="13" applyNumberFormat="0" applyAlignment="0" applyProtection="0"/>
    <xf numFmtId="217" fontId="57" fillId="0" borderId="0" applyFont="0" applyFill="0" applyBorder="0" applyProtection="0">
      <alignment horizontal="left"/>
    </xf>
    <xf numFmtId="218" fontId="57" fillId="0" borderId="0" applyFont="0" applyFill="0" applyBorder="0" applyProtection="0">
      <alignment horizontal="left"/>
    </xf>
    <xf numFmtId="219" fontId="57" fillId="0" borderId="0" applyFont="0" applyFill="0" applyBorder="0" applyProtection="0">
      <alignment horizontal="left"/>
    </xf>
    <xf numFmtId="220" fontId="57" fillId="0" borderId="0" applyFont="0" applyFill="0" applyBorder="0" applyProtection="0">
      <alignment horizontal="left"/>
    </xf>
    <xf numFmtId="0" fontId="6" fillId="6" borderId="13" applyNumberFormat="0" applyBorder="0" applyAlignment="0" applyProtection="0"/>
    <xf numFmtId="0" fontId="43" fillId="11" borderId="4" applyNumberFormat="0" applyAlignment="0" applyProtection="0"/>
    <xf numFmtId="0" fontId="95" fillId="8" borderId="4" applyNumberFormat="0" applyAlignment="0" applyProtection="0"/>
    <xf numFmtId="0" fontId="95" fillId="8" borderId="4" applyNumberFormat="0" applyAlignment="0" applyProtection="0"/>
    <xf numFmtId="0" fontId="95" fillId="8" borderId="4" applyNumberFormat="0" applyAlignment="0" applyProtection="0"/>
    <xf numFmtId="0" fontId="43" fillId="11" borderId="4" applyNumberFormat="0" applyAlignment="0" applyProtection="0"/>
    <xf numFmtId="5" fontId="74" fillId="0" borderId="0" applyBorder="0"/>
    <xf numFmtId="172" fontId="74" fillId="0" borderId="0" applyBorder="0"/>
    <xf numFmtId="7" fontId="74" fillId="0" borderId="0" applyBorder="0"/>
    <xf numFmtId="37" fontId="74" fillId="0" borderId="0" applyBorder="0"/>
    <xf numFmtId="170" fontId="74" fillId="0" borderId="0" applyBorder="0"/>
    <xf numFmtId="211" fontId="74" fillId="0" borderId="0" applyBorder="0"/>
    <xf numFmtId="39" fontId="74" fillId="0" borderId="0" applyBorder="0"/>
    <xf numFmtId="212" fontId="74" fillId="0" borderId="0" applyBorder="0"/>
    <xf numFmtId="0" fontId="68" fillId="0" borderId="14" applyNumberFormat="0" applyFont="0" applyFill="0" applyAlignment="0" applyProtection="0"/>
    <xf numFmtId="0" fontId="75" fillId="0" borderId="0"/>
    <xf numFmtId="0" fontId="6" fillId="25" borderId="0"/>
    <xf numFmtId="0" fontId="44" fillId="0" borderId="15" applyNumberFormat="0" applyFill="0" applyAlignment="0" applyProtection="0"/>
    <xf numFmtId="0" fontId="96" fillId="0" borderId="16" applyNumberFormat="0" applyFill="0" applyAlignment="0" applyProtection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4" fillId="0" borderId="0" applyFont="0" applyFill="0" applyBorder="0" applyProtection="0"/>
    <xf numFmtId="225" fontId="4" fillId="0" borderId="0" applyFont="0" applyFill="0" applyBorder="0" applyAlignment="0" applyProtection="0"/>
    <xf numFmtId="0" fontId="45" fillId="11" borderId="0" applyNumberFormat="0" applyBorder="0" applyAlignment="0" applyProtection="0"/>
    <xf numFmtId="0" fontId="97" fillId="11" borderId="0" applyNumberFormat="0" applyBorder="0" applyAlignment="0" applyProtection="0"/>
    <xf numFmtId="37" fontId="76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7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8" fontId="9" fillId="0" borderId="0" applyProtection="0"/>
    <xf numFmtId="0" fontId="4" fillId="0" borderId="0"/>
    <xf numFmtId="168" fontId="9" fillId="0" borderId="0" applyProtection="0"/>
    <xf numFmtId="0" fontId="4" fillId="0" borderId="0"/>
    <xf numFmtId="168" fontId="9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8" fontId="9" fillId="0" borderId="0" applyProtection="0"/>
    <xf numFmtId="0" fontId="4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>
      <alignment vertical="top"/>
    </xf>
    <xf numFmtId="0" fontId="4" fillId="0" borderId="0"/>
    <xf numFmtId="0" fontId="48" fillId="0" borderId="0">
      <alignment vertical="top"/>
    </xf>
    <xf numFmtId="0" fontId="4" fillId="0" borderId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9" fillId="0" borderId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8" fillId="0" borderId="0"/>
    <xf numFmtId="168" fontId="9" fillId="0" borderId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Protection="0"/>
    <xf numFmtId="168" fontId="9" fillId="0" borderId="0" applyProtection="0"/>
    <xf numFmtId="168" fontId="9" fillId="0" borderId="0" applyProtection="0"/>
    <xf numFmtId="0" fontId="2" fillId="0" borderId="0"/>
    <xf numFmtId="0" fontId="2" fillId="0" borderId="0"/>
    <xf numFmtId="0" fontId="155" fillId="0" borderId="0"/>
    <xf numFmtId="0" fontId="4" fillId="0" borderId="0"/>
    <xf numFmtId="168" fontId="9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0" borderId="0"/>
    <xf numFmtId="0" fontId="10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01" fillId="0" borderId="0"/>
    <xf numFmtId="168" fontId="9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17" applyNumberFormat="0" applyFont="0" applyAlignment="0" applyProtection="0"/>
    <xf numFmtId="0" fontId="46" fillId="24" borderId="18" applyNumberFormat="0" applyAlignment="0" applyProtection="0"/>
    <xf numFmtId="0" fontId="98" fillId="25" borderId="18" applyNumberFormat="0" applyAlignment="0" applyProtection="0"/>
    <xf numFmtId="0" fontId="51" fillId="30" borderId="0" applyNumberFormat="0" applyFont="0" applyBorder="0" applyAlignment="0"/>
    <xf numFmtId="226" fontId="4" fillId="0" borderId="0" applyFont="0" applyFill="0" applyBorder="0" applyAlignment="0" applyProtection="0"/>
    <xf numFmtId="227" fontId="77" fillId="0" borderId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8" fontId="4" fillId="0" borderId="0"/>
    <xf numFmtId="229" fontId="59" fillId="0" borderId="0"/>
    <xf numFmtId="229" fontId="59" fillId="0" borderId="0"/>
    <xf numFmtId="227" fontId="77" fillId="0" borderId="0"/>
    <xf numFmtId="0" fontId="59" fillId="0" borderId="0"/>
    <xf numFmtId="227" fontId="65" fillId="0" borderId="0"/>
    <xf numFmtId="228" fontId="4" fillId="0" borderId="0"/>
    <xf numFmtId="229" fontId="59" fillId="0" borderId="0"/>
    <xf numFmtId="229" fontId="59" fillId="0" borderId="0"/>
    <xf numFmtId="0" fontId="59" fillId="0" borderId="0"/>
    <xf numFmtId="0" fontId="59" fillId="0" borderId="0"/>
    <xf numFmtId="230" fontId="59" fillId="0" borderId="0"/>
    <xf numFmtId="167" fontId="59" fillId="0" borderId="0"/>
    <xf numFmtId="231" fontId="59" fillId="0" borderId="0"/>
    <xf numFmtId="230" fontId="59" fillId="0" borderId="0"/>
    <xf numFmtId="167" fontId="59" fillId="0" borderId="0"/>
    <xf numFmtId="232" fontId="59" fillId="0" borderId="0"/>
    <xf numFmtId="232" fontId="59" fillId="0" borderId="0"/>
    <xf numFmtId="169" fontId="59" fillId="0" borderId="0"/>
    <xf numFmtId="231" fontId="59" fillId="0" borderId="0"/>
    <xf numFmtId="165" fontId="59" fillId="0" borderId="0"/>
    <xf numFmtId="169" fontId="59" fillId="0" borderId="0"/>
    <xf numFmtId="169" fontId="59" fillId="0" borderId="0"/>
    <xf numFmtId="0" fontId="59" fillId="0" borderId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77" fillId="0" borderId="0"/>
    <xf numFmtId="227" fontId="77" fillId="0" borderId="0"/>
    <xf numFmtId="226" fontId="4" fillId="0" borderId="0" applyFont="0" applyFill="0" applyBorder="0" applyAlignment="0" applyProtection="0"/>
    <xf numFmtId="227" fontId="77" fillId="0" borderId="0"/>
    <xf numFmtId="227" fontId="77" fillId="0" borderId="0"/>
    <xf numFmtId="230" fontId="59" fillId="0" borderId="0"/>
    <xf numFmtId="167" fontId="59" fillId="0" borderId="0"/>
    <xf numFmtId="231" fontId="59" fillId="0" borderId="0"/>
    <xf numFmtId="230" fontId="59" fillId="0" borderId="0"/>
    <xf numFmtId="167" fontId="59" fillId="0" borderId="0"/>
    <xf numFmtId="232" fontId="59" fillId="0" borderId="0"/>
    <xf numFmtId="232" fontId="59" fillId="0" borderId="0"/>
    <xf numFmtId="169" fontId="59" fillId="0" borderId="0"/>
    <xf numFmtId="231" fontId="59" fillId="0" borderId="0"/>
    <xf numFmtId="165" fontId="59" fillId="0" borderId="0"/>
    <xf numFmtId="169" fontId="59" fillId="0" borderId="0"/>
    <xf numFmtId="169" fontId="59" fillId="0" borderId="0"/>
    <xf numFmtId="233" fontId="18" fillId="24" borderId="0" applyFont="0" applyFill="0" applyBorder="0" applyAlignment="0" applyProtection="0"/>
    <xf numFmtId="234" fontId="18" fillId="24" borderId="0" applyFont="0" applyFill="0" applyBorder="0" applyAlignment="0" applyProtection="0"/>
    <xf numFmtId="235" fontId="4" fillId="0" borderId="0" applyFont="0" applyFill="0" applyBorder="0" applyAlignment="0" applyProtection="0"/>
    <xf numFmtId="236" fontId="64" fillId="0" borderId="0" applyFont="0" applyFill="0" applyBorder="0" applyAlignment="0" applyProtection="0"/>
    <xf numFmtId="237" fontId="55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43" fontId="64" fillId="0" borderId="0" applyFont="0" applyFill="0" applyBorder="0" applyAlignment="0" applyProtection="0"/>
    <xf numFmtId="244" fontId="55" fillId="0" borderId="0" applyFont="0" applyFill="0" applyBorder="0" applyAlignment="0" applyProtection="0"/>
    <xf numFmtId="245" fontId="64" fillId="0" borderId="0" applyFont="0" applyFill="0" applyBorder="0" applyAlignment="0" applyProtection="0"/>
    <xf numFmtId="246" fontId="55" fillId="0" borderId="0" applyFont="0" applyFill="0" applyBorder="0" applyAlignment="0" applyProtection="0"/>
    <xf numFmtId="247" fontId="64" fillId="0" borderId="0" applyFont="0" applyFill="0" applyBorder="0" applyAlignment="0" applyProtection="0"/>
    <xf numFmtId="248" fontId="55" fillId="0" borderId="0" applyFont="0" applyFill="0" applyBorder="0" applyAlignment="0" applyProtection="0"/>
    <xf numFmtId="249" fontId="13" fillId="0" borderId="0" applyFont="0" applyFill="0" applyBorder="0" applyAlignment="0">
      <protection locked="0"/>
    </xf>
    <xf numFmtId="250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65" fillId="0" borderId="0" applyFill="0" applyBorder="0" applyAlignment="0" applyProtection="0"/>
    <xf numFmtId="9" fontId="69" fillId="0" borderId="0" applyBorder="0"/>
    <xf numFmtId="166" fontId="69" fillId="0" borderId="0" applyBorder="0"/>
    <xf numFmtId="10" fontId="69" fillId="0" borderId="0" applyBorder="0"/>
    <xf numFmtId="0" fontId="28" fillId="0" borderId="0" applyNumberFormat="0" applyFont="0" applyFill="0" applyBorder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4" fillId="0" borderId="0">
      <alignment horizontal="left" vertical="top"/>
    </xf>
    <xf numFmtId="0" fontId="29" fillId="0" borderId="10">
      <alignment horizontal="center"/>
    </xf>
    <xf numFmtId="3" fontId="28" fillId="0" borderId="0" applyFont="0" applyFill="0" applyBorder="0" applyAlignment="0" applyProtection="0"/>
    <xf numFmtId="0" fontId="28" fillId="31" borderId="0" applyNumberFormat="0" applyFont="0" applyBorder="0" applyAlignment="0" applyProtection="0"/>
    <xf numFmtId="3" fontId="4" fillId="0" borderId="0">
      <alignment horizontal="right" vertical="top"/>
    </xf>
    <xf numFmtId="41" fontId="17" fillId="25" borderId="19" applyFill="0"/>
    <xf numFmtId="0" fontId="30" fillId="0" borderId="0">
      <alignment horizontal="left" indent="7"/>
    </xf>
    <xf numFmtId="41" fontId="17" fillId="0" borderId="19" applyFill="0">
      <alignment horizontal="left" indent="2"/>
    </xf>
    <xf numFmtId="168" fontId="31" fillId="0" borderId="1" applyFill="0">
      <alignment horizontal="right"/>
    </xf>
    <xf numFmtId="0" fontId="7" fillId="0" borderId="13" applyNumberFormat="0" applyFont="0" applyBorder="0">
      <alignment horizontal="right"/>
    </xf>
    <xf numFmtId="0" fontId="32" fillId="0" borderId="0" applyFill="0"/>
    <xf numFmtId="0" fontId="12" fillId="0" borderId="0" applyFill="0"/>
    <xf numFmtId="4" fontId="31" fillId="0" borderId="1" applyFill="0"/>
    <xf numFmtId="0" fontId="4" fillId="0" borderId="0" applyNumberFormat="0" applyFont="0" applyBorder="0" applyAlignment="0"/>
    <xf numFmtId="0" fontId="15" fillId="0" borderId="0" applyFill="0">
      <alignment horizontal="left" indent="1"/>
    </xf>
    <xf numFmtId="0" fontId="33" fillId="0" borderId="0" applyFill="0">
      <alignment horizontal="left" indent="1"/>
    </xf>
    <xf numFmtId="4" fontId="18" fillId="0" borderId="0" applyFill="0"/>
    <xf numFmtId="0" fontId="4" fillId="0" borderId="0" applyNumberFormat="0" applyFont="0" applyFill="0" applyBorder="0" applyAlignment="0"/>
    <xf numFmtId="0" fontId="15" fillId="0" borderId="0" applyFill="0">
      <alignment horizontal="left" indent="2"/>
    </xf>
    <xf numFmtId="0" fontId="12" fillId="0" borderId="0" applyFill="0">
      <alignment horizontal="left" indent="2"/>
    </xf>
    <xf numFmtId="4" fontId="18" fillId="0" borderId="0" applyFill="0"/>
    <xf numFmtId="0" fontId="4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4" fontId="18" fillId="0" borderId="0" applyFill="0"/>
    <xf numFmtId="0" fontId="4" fillId="0" borderId="0" applyNumberFormat="0" applyFont="0" applyBorder="0" applyAlignment="0"/>
    <xf numFmtId="0" fontId="19" fillId="0" borderId="0">
      <alignment horizontal="left" indent="4"/>
    </xf>
    <xf numFmtId="0" fontId="4" fillId="0" borderId="0" applyFill="0">
      <alignment horizontal="left" indent="4"/>
    </xf>
    <xf numFmtId="0" fontId="4" fillId="0" borderId="0" applyFill="0">
      <alignment horizontal="left" indent="4"/>
    </xf>
    <xf numFmtId="4" fontId="20" fillId="0" borderId="0" applyFill="0"/>
    <xf numFmtId="0" fontId="4" fillId="0" borderId="0" applyNumberFormat="0" applyFont="0" applyBorder="0" applyAlignment="0"/>
    <xf numFmtId="0" fontId="21" fillId="0" borderId="0">
      <alignment horizontal="left" indent="5"/>
    </xf>
    <xf numFmtId="0" fontId="22" fillId="0" borderId="0" applyFill="0">
      <alignment horizontal="left" indent="5"/>
    </xf>
    <xf numFmtId="4" fontId="23" fillId="0" borderId="0" applyFill="0"/>
    <xf numFmtId="0" fontId="4" fillId="0" borderId="0" applyNumberFormat="0" applyFont="0" applyFill="0" applyBorder="0" applyAlignment="0"/>
    <xf numFmtId="0" fontId="24" fillId="0" borderId="0" applyFill="0">
      <alignment horizontal="left" indent="6"/>
    </xf>
    <xf numFmtId="0" fontId="20" fillId="0" borderId="0" applyFill="0">
      <alignment horizontal="left" indent="6"/>
    </xf>
    <xf numFmtId="0" fontId="68" fillId="0" borderId="20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56" fillId="0" borderId="10">
      <alignment horizontal="right"/>
    </xf>
    <xf numFmtId="0" fontId="10" fillId="6" borderId="0"/>
    <xf numFmtId="251" fontId="66" fillId="0" borderId="0">
      <alignment horizontal="center"/>
    </xf>
    <xf numFmtId="252" fontId="80" fillId="0" borderId="0">
      <alignment horizontal="center"/>
    </xf>
    <xf numFmtId="0" fontId="81" fillId="0" borderId="0" applyNumberFormat="0" applyFill="0" applyBorder="0" applyAlignment="0" applyProtection="0"/>
    <xf numFmtId="0" fontId="3" fillId="0" borderId="0" applyNumberFormat="0" applyBorder="0" applyAlignment="0"/>
    <xf numFmtId="0" fontId="50" fillId="0" borderId="0" applyNumberFormat="0" applyBorder="0" applyAlignment="0"/>
    <xf numFmtId="0" fontId="4" fillId="25" borderId="6" applyNumberFormat="0" applyFont="0" applyAlignment="0"/>
    <xf numFmtId="0" fontId="68" fillId="27" borderId="0" applyNumberFormat="0" applyFont="0" applyBorder="0" applyAlignment="0" applyProtection="0"/>
    <xf numFmtId="0" fontId="82" fillId="0" borderId="9" applyNumberFormat="0" applyFont="0" applyFill="0" applyAlignment="0" applyProtection="0"/>
    <xf numFmtId="0" fontId="52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/>
    <xf numFmtId="0" fontId="4" fillId="0" borderId="3" applyNumberFormat="0" applyFont="0" applyFill="0" applyAlignment="0" applyProtection="0"/>
    <xf numFmtId="0" fontId="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53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5" fontId="55" fillId="0" borderId="0" applyFont="0" applyFill="0" applyBorder="0" applyAlignment="0" applyProtection="0"/>
    <xf numFmtId="256" fontId="55" fillId="0" borderId="0" applyFont="0" applyFill="0" applyBorder="0" applyAlignment="0" applyProtection="0"/>
    <xf numFmtId="257" fontId="55" fillId="0" borderId="0" applyFont="0" applyFill="0" applyBorder="0" applyAlignment="0" applyProtection="0"/>
    <xf numFmtId="258" fontId="55" fillId="0" borderId="0" applyFont="0" applyFill="0" applyBorder="0" applyAlignment="0" applyProtection="0"/>
    <xf numFmtId="259" fontId="55" fillId="0" borderId="0" applyFont="0" applyFill="0" applyBorder="0" applyAlignment="0" applyProtection="0"/>
    <xf numFmtId="260" fontId="55" fillId="0" borderId="0" applyFont="0" applyFill="0" applyBorder="0" applyAlignment="0" applyProtection="0"/>
    <xf numFmtId="261" fontId="5" fillId="27" borderId="21" applyFont="0" applyFill="0" applyBorder="0" applyAlignment="0" applyProtection="0"/>
    <xf numFmtId="261" fontId="59" fillId="0" borderId="0" applyFont="0" applyFill="0" applyBorder="0" applyAlignment="0" applyProtection="0"/>
    <xf numFmtId="262" fontId="62" fillId="0" borderId="0" applyFont="0" applyFill="0" applyBorder="0" applyAlignment="0" applyProtection="0"/>
    <xf numFmtId="263" fontId="66" fillId="0" borderId="9" applyFont="0" applyFill="0" applyBorder="0">
      <protection locked="0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215" fontId="10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5" fillId="0" borderId="0"/>
    <xf numFmtId="9" fontId="2" fillId="0" borderId="0" applyFont="0" applyFill="0" applyBorder="0" applyAlignment="0" applyProtection="0"/>
    <xf numFmtId="0" fontId="105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05" fillId="0" borderId="0"/>
    <xf numFmtId="44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05" fillId="0" borderId="0"/>
    <xf numFmtId="0" fontId="155" fillId="0" borderId="0"/>
    <xf numFmtId="43" fontId="15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5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32" borderId="0"/>
    <xf numFmtId="0" fontId="3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36" fillId="5" borderId="0" applyNumberFormat="0" applyBorder="0" applyAlignment="0" applyProtection="0"/>
    <xf numFmtId="0" fontId="36" fillId="2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26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36" fillId="35" borderId="0" applyNumberFormat="0" applyBorder="0" applyAlignment="0" applyProtection="0"/>
    <xf numFmtId="0" fontId="3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36" fillId="13" borderId="0" applyNumberFormat="0" applyBorder="0" applyAlignment="0" applyProtection="0"/>
    <xf numFmtId="0" fontId="129" fillId="6" borderId="0" applyNumberFormat="0" applyBorder="0" applyAlignment="0" applyProtection="0"/>
    <xf numFmtId="0" fontId="130" fillId="41" borderId="22" applyNumberFormat="0" applyAlignment="0" applyProtection="0"/>
    <xf numFmtId="0" fontId="39" fillId="39" borderId="5" applyNumberFormat="0" applyAlignment="0" applyProtection="0"/>
    <xf numFmtId="0" fontId="131" fillId="42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8" fillId="12" borderId="0" applyNumberFormat="0" applyBorder="0" applyAlignment="0" applyProtection="0"/>
    <xf numFmtId="0" fontId="132" fillId="0" borderId="23" applyNumberFormat="0" applyFill="0" applyAlignment="0" applyProtection="0"/>
    <xf numFmtId="0" fontId="133" fillId="0" borderId="24" applyNumberFormat="0" applyFill="0" applyAlignment="0" applyProtection="0"/>
    <xf numFmtId="0" fontId="42" fillId="0" borderId="25" applyNumberFormat="0" applyFill="0" applyAlignment="0" applyProtection="0"/>
    <xf numFmtId="0" fontId="134" fillId="8" borderId="22" applyNumberFormat="0" applyAlignment="0" applyProtection="0"/>
    <xf numFmtId="0" fontId="41" fillId="0" borderId="26" applyNumberFormat="0" applyFill="0" applyAlignment="0" applyProtection="0"/>
    <xf numFmtId="0" fontId="41" fillId="8" borderId="0" applyNumberFormat="0" applyBorder="0" applyAlignment="0" applyProtection="0"/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4" borderId="29" applyNumberFormat="0">
      <protection locked="0"/>
    </xf>
    <xf numFmtId="0" fontId="5" fillId="23" borderId="30" applyBorder="0"/>
    <xf numFmtId="0" fontId="125" fillId="6" borderId="27" applyNumberFormat="0" applyProtection="0">
      <alignment vertical="center"/>
    </xf>
    <xf numFmtId="0" fontId="136" fillId="6" borderId="13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9" borderId="13"/>
    <xf numFmtId="0" fontId="128" fillId="24" borderId="22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22" borderId="0" applyNumberFormat="0" applyBorder="0" applyAlignment="0" applyProtection="0"/>
    <xf numFmtId="0" fontId="36" fillId="36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155" fillId="0" borderId="0"/>
    <xf numFmtId="0" fontId="2" fillId="0" borderId="0"/>
    <xf numFmtId="43" fontId="2" fillId="0" borderId="0" applyFont="0" applyFill="0" applyBorder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5" fillId="0" borderId="0"/>
    <xf numFmtId="0" fontId="2" fillId="0" borderId="0"/>
    <xf numFmtId="9" fontId="2" fillId="0" borderId="0" applyFont="0" applyFill="0" applyBorder="0" applyAlignment="0" applyProtection="0"/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0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7" fillId="0" borderId="0"/>
    <xf numFmtId="37" fontId="17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0" borderId="32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6" fillId="32" borderId="0"/>
    <xf numFmtId="43" fontId="2" fillId="0" borderId="0" applyFont="0" applyFill="0" applyBorder="0" applyAlignment="0" applyProtection="0"/>
    <xf numFmtId="43" fontId="155" fillId="0" borderId="0" applyFont="0" applyFill="0" applyBorder="0" applyAlignment="0" applyProtection="0"/>
    <xf numFmtId="0" fontId="2" fillId="0" borderId="0"/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45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5" fillId="23" borderId="30" applyBorder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40" borderId="22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7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6" fillId="22" borderId="22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5" fillId="23" borderId="30" applyBorder="0"/>
    <xf numFmtId="0" fontId="127" fillId="48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37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38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46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5" fillId="6" borderId="27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2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0" borderId="28" applyNumberFormat="0" applyProtection="0">
      <alignment horizontal="left" vertical="center" indent="1"/>
    </xf>
    <xf numFmtId="0" fontId="2" fillId="0" borderId="0"/>
    <xf numFmtId="0" fontId="2" fillId="0" borderId="0"/>
    <xf numFmtId="0" fontId="13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3" borderId="22" applyNumberFormat="0" applyProtection="0">
      <alignment horizontal="right" vertical="center"/>
    </xf>
    <xf numFmtId="0" fontId="2" fillId="0" borderId="0"/>
    <xf numFmtId="0" fontId="6" fillId="17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48" borderId="2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6" borderId="2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6" borderId="27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0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5" fillId="23" borderId="30" applyBorder="0"/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4" fillId="8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3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6" borderId="22" applyNumberFormat="0" applyFont="0" applyAlignment="0" applyProtection="0"/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21" borderId="28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5" fillId="23" borderId="30" applyBorder="0"/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13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2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0" fillId="41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5" fillId="23" borderId="30" applyBorder="0"/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0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5" fillId="23" borderId="30" applyBorder="0"/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46" fillId="41" borderId="18" applyNumberFormat="0" applyAlignment="0" applyProtection="0"/>
    <xf numFmtId="0" fontId="46" fillId="41" borderId="18" applyNumberFormat="0" applyAlignment="0" applyProtection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5" fillId="23" borderId="30" applyBorder="0"/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5" fillId="23" borderId="30" applyBorder="0"/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5" fillId="23" borderId="30" applyBorder="0"/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5" fillId="23" borderId="30" applyBorder="0"/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4" fillId="8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6" fillId="37" borderId="2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1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6" fillId="47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3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37" borderId="27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3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0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5" borderId="22" applyNumberFormat="0" applyProtection="0">
      <alignment horizontal="right" vertical="center"/>
    </xf>
    <xf numFmtId="0" fontId="2" fillId="0" borderId="0"/>
    <xf numFmtId="0" fontId="2" fillId="0" borderId="0"/>
    <xf numFmtId="0" fontId="5" fillId="23" borderId="3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2" borderId="22" applyNumberFormat="0" applyProtection="0">
      <alignment horizontal="right" vertical="center"/>
    </xf>
    <xf numFmtId="0" fontId="2" fillId="0" borderId="0"/>
    <xf numFmtId="0" fontId="125" fillId="25" borderId="2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24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2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46" fillId="41" borderId="18" applyNumberFormat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4" fillId="8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46" fillId="41" borderId="18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5" fillId="23" borderId="30" applyBorder="0"/>
    <xf numFmtId="0" fontId="6" fillId="1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5" fillId="23" borderId="30" applyBorder="0"/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134" fillId="8" borderId="22" applyNumberFormat="0" applyAlignment="0" applyProtection="0"/>
    <xf numFmtId="0" fontId="134" fillId="8" borderId="22" applyNumberFormat="0" applyAlignment="0" applyProtection="0"/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5" fillId="23" borderId="30" applyBorder="0"/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5" fillId="23" borderId="30" applyBorder="0"/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5" fillId="23" borderId="30" applyBorder="0"/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5" fillId="23" borderId="30" applyBorder="0"/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4" fillId="8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6" fillId="37" borderId="2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1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6" fillId="47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3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37" borderId="27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3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0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5" borderId="22" applyNumberFormat="0" applyProtection="0">
      <alignment horizontal="right" vertical="center"/>
    </xf>
    <xf numFmtId="0" fontId="2" fillId="0" borderId="0"/>
    <xf numFmtId="0" fontId="2" fillId="0" borderId="0"/>
    <xf numFmtId="0" fontId="5" fillId="23" borderId="3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2" borderId="22" applyNumberFormat="0" applyProtection="0">
      <alignment horizontal="right" vertical="center"/>
    </xf>
    <xf numFmtId="0" fontId="2" fillId="0" borderId="0"/>
    <xf numFmtId="0" fontId="125" fillId="25" borderId="2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24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2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46" fillId="41" borderId="18" applyNumberFormat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134" fillId="8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4" fillId="8" borderId="22" applyNumberFormat="0" applyAlignment="0" applyProtection="0"/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6" borderId="27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46" fillId="41" borderId="18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6" borderId="22" applyNumberFormat="0" applyFont="0" applyAlignment="0" applyProtection="0"/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5" fillId="23" borderId="30" applyBorder="0"/>
    <xf numFmtId="0" fontId="6" fillId="1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5" fillId="23" borderId="30" applyBorder="0"/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6" fillId="1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26" fillId="11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134" fillId="8" borderId="22" applyNumberFormat="0" applyAlignment="0" applyProtection="0"/>
    <xf numFmtId="0" fontId="134" fillId="8" borderId="22" applyNumberFormat="0" applyAlignment="0" applyProtection="0"/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5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5" fillId="23" borderId="30" applyBorder="0"/>
    <xf numFmtId="0" fontId="6" fillId="2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5" fillId="23" borderId="30" applyBorder="0"/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5" fillId="23" borderId="30" applyBorder="0"/>
    <xf numFmtId="0" fontId="125" fillId="6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5" fillId="23" borderId="30" applyBorder="0"/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5" fillId="23" borderId="30" applyBorder="0"/>
    <xf numFmtId="0" fontId="5" fillId="23" borderId="30" applyBorder="0"/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25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12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0" fillId="41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6" fillId="1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0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0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6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7" fillId="48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8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3" borderId="22" applyNumberFormat="0" applyProtection="0">
      <alignment horizontal="right" vertical="center"/>
    </xf>
    <xf numFmtId="0" fontId="5" fillId="23" borderId="30" applyBorder="0"/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6" fillId="11" borderId="22" applyNumberFormat="0" applyProtection="0">
      <alignment vertical="center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5" fillId="23" borderId="30" applyBorder="0"/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5" fillId="23" borderId="30" applyBorder="0"/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2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31" fillId="0" borderId="31" applyNumberFormat="0" applyFill="0" applyAlignment="0" applyProtection="0"/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6" borderId="27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34" fillId="8" borderId="22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5" fillId="23" borderId="30" applyBorder="0"/>
    <xf numFmtId="0" fontId="6" fillId="5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5" fillId="23" borderId="30" applyBorder="0"/>
    <xf numFmtId="0" fontId="134" fillId="8" borderId="22" applyNumberFormat="0" applyAlignment="0" applyProtection="0"/>
    <xf numFmtId="0" fontId="6" fillId="37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46" fillId="41" borderId="18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134" fillId="8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46" fillId="41" borderId="18" applyNumberFormat="0" applyAlignment="0" applyProtection="0"/>
    <xf numFmtId="0" fontId="125" fillId="6" borderId="27" applyNumberFormat="0" applyProtection="0">
      <alignment vertical="center"/>
    </xf>
    <xf numFmtId="0" fontId="6" fillId="37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4" fillId="23" borderId="28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5" fillId="23" borderId="30" applyBorder="0"/>
    <xf numFmtId="0" fontId="6" fillId="23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0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40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37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18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46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37" borderId="27" applyNumberFormat="0" applyProtection="0">
      <alignment horizontal="left" vertical="top" indent="1"/>
    </xf>
    <xf numFmtId="0" fontId="126" fillId="11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6" borderId="22" applyNumberFormat="0" applyFont="0" applyAlignment="0" applyProtection="0"/>
    <xf numFmtId="0" fontId="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0" fillId="41" borderId="22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23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2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5" fillId="23" borderId="30" applyBorder="0"/>
    <xf numFmtId="0" fontId="136" fillId="24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40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6" fillId="37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" borderId="22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6" fillId="22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6" fillId="21" borderId="28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130" fillId="41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25" fillId="6" borderId="27" applyNumberFormat="0" applyProtection="0">
      <alignment horizontal="left" vertical="top" indent="1"/>
    </xf>
    <xf numFmtId="0" fontId="6" fillId="5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11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40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46" fillId="41" borderId="18" applyNumberFormat="0" applyAlignment="0" applyProtection="0"/>
    <xf numFmtId="0" fontId="6" fillId="38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37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12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6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136" fillId="24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6" fillId="37" borderId="27" applyNumberFormat="0" applyProtection="0">
      <alignment horizontal="left" vertical="top" indent="1"/>
    </xf>
    <xf numFmtId="0" fontId="6" fillId="13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134" fillId="8" borderId="22" applyNumberFormat="0" applyAlignment="0" applyProtection="0"/>
    <xf numFmtId="0" fontId="131" fillId="0" borderId="31" applyNumberFormat="0" applyFill="0" applyAlignment="0" applyProtection="0"/>
    <xf numFmtId="0" fontId="136" fillId="11" borderId="22" applyNumberFormat="0" applyProtection="0">
      <alignment vertical="center"/>
    </xf>
    <xf numFmtId="0" fontId="134" fillId="8" borderId="22" applyNumberFormat="0" applyAlignment="0" applyProtection="0"/>
    <xf numFmtId="0" fontId="128" fillId="24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21" borderId="28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37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25" fillId="6" borderId="27" applyNumberFormat="0" applyProtection="0">
      <alignment vertical="center"/>
    </xf>
    <xf numFmtId="0" fontId="4" fillId="23" borderId="28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6" borderId="22" applyNumberFormat="0" applyFont="0" applyAlignment="0" applyProtection="0"/>
    <xf numFmtId="0" fontId="6" fillId="2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46" borderId="28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5" fillId="23" borderId="30" applyBorder="0"/>
    <xf numFmtId="0" fontId="134" fillId="8" borderId="22" applyNumberFormat="0" applyAlignment="0" applyProtection="0"/>
    <xf numFmtId="0" fontId="6" fillId="21" borderId="28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6" fillId="0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1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5" fillId="23" borderId="30" applyBorder="0"/>
    <xf numFmtId="0" fontId="136" fillId="11" borderId="22" applyNumberFormat="0" applyProtection="0">
      <alignment vertical="center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3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6" fillId="40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127" fillId="48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12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25" fillId="6" borderId="27" applyNumberFormat="0" applyProtection="0">
      <alignment vertical="center"/>
    </xf>
    <xf numFmtId="0" fontId="134" fillId="8" borderId="22" applyNumberFormat="0" applyAlignment="0" applyProtection="0"/>
    <xf numFmtId="0" fontId="6" fillId="23" borderId="27" applyNumberFormat="0" applyProtection="0">
      <alignment horizontal="left" vertical="top" indent="1"/>
    </xf>
    <xf numFmtId="0" fontId="6" fillId="37" borderId="27" applyNumberFormat="0" applyProtection="0">
      <alignment horizontal="left" vertical="top" indent="1"/>
    </xf>
    <xf numFmtId="0" fontId="6" fillId="40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5" fillId="23" borderId="30" applyBorder="0"/>
    <xf numFmtId="0" fontId="127" fillId="48" borderId="28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25" fillId="25" borderId="27" applyNumberFormat="0" applyProtection="0">
      <alignment horizontal="left" vertical="center" indent="1"/>
    </xf>
    <xf numFmtId="0" fontId="46" fillId="41" borderId="18" applyNumberFormat="0" applyAlignment="0" applyProtection="0"/>
    <xf numFmtId="0" fontId="46" fillId="41" borderId="18" applyNumberFormat="0" applyAlignment="0" applyProtection="0"/>
    <xf numFmtId="0" fontId="125" fillId="25" borderId="27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3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134" fillId="8" borderId="22" applyNumberFormat="0" applyAlignment="0" applyProtection="0"/>
    <xf numFmtId="0" fontId="136" fillId="11" borderId="22" applyNumberFormat="0" applyProtection="0">
      <alignment vertical="center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130" fillId="41" borderId="22" applyNumberFormat="0" applyAlignment="0" applyProtection="0"/>
    <xf numFmtId="0" fontId="6" fillId="46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6" fillId="15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6" borderId="22" applyNumberFormat="0" applyFont="0" applyAlignment="0" applyProtection="0"/>
    <xf numFmtId="0" fontId="136" fillId="24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5" fillId="23" borderId="30" applyBorder="0"/>
    <xf numFmtId="0" fontId="4" fillId="23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125" fillId="37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0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0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6" fillId="11" borderId="22" applyNumberFormat="0" applyProtection="0">
      <alignment vertical="center"/>
    </xf>
    <xf numFmtId="0" fontId="131" fillId="0" borderId="31" applyNumberFormat="0" applyFill="0" applyAlignment="0" applyProtection="0"/>
    <xf numFmtId="0" fontId="6" fillId="45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0" fillId="41" borderId="22" applyNumberFormat="0" applyAlignment="0" applyProtection="0"/>
    <xf numFmtId="0" fontId="127" fillId="48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125" fillId="37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6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2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47" borderId="22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6" fillId="46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125" fillId="6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136" fillId="11" borderId="22" applyNumberFormat="0" applyProtection="0">
      <alignment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125" fillId="37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134" fillId="8" borderId="22" applyNumberFormat="0" applyAlignment="0" applyProtection="0"/>
    <xf numFmtId="0" fontId="6" fillId="40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5" fillId="23" borderId="30" applyBorder="0"/>
    <xf numFmtId="0" fontId="6" fillId="0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46" fillId="41" borderId="18" applyNumberFormat="0" applyAlignment="0" applyProtection="0"/>
    <xf numFmtId="0" fontId="136" fillId="11" borderId="22" applyNumberFormat="0" applyProtection="0">
      <alignment vertical="center"/>
    </xf>
    <xf numFmtId="0" fontId="6" fillId="12" borderId="2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6" fillId="37" borderId="2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6" fillId="13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40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5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6" fillId="6" borderId="22" applyNumberFormat="0" applyFont="0" applyAlignment="0" applyProtection="0"/>
    <xf numFmtId="0" fontId="130" fillId="41" borderId="22" applyNumberFormat="0" applyAlignment="0" applyProtection="0"/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6" fillId="12" borderId="22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134" fillId="8" borderId="22" applyNumberFormat="0" applyAlignment="0" applyProtection="0"/>
    <xf numFmtId="0" fontId="46" fillId="41" borderId="18" applyNumberFormat="0" applyAlignment="0" applyProtection="0"/>
    <xf numFmtId="0" fontId="6" fillId="11" borderId="22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4" fillId="23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13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6" fillId="45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5" fillId="23" borderId="30" applyBorder="0"/>
    <xf numFmtId="0" fontId="6" fillId="40" borderId="22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1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6" fillId="47" borderId="22" applyNumberFormat="0" applyProtection="0">
      <alignment horizontal="left" vertical="center" indent="1"/>
    </xf>
    <xf numFmtId="0" fontId="2" fillId="0" borderId="0"/>
    <xf numFmtId="9" fontId="2" fillId="0" borderId="0" applyFont="0" applyFill="0" applyBorder="0" applyAlignment="0" applyProtection="0"/>
    <xf numFmtId="0" fontId="130" fillId="41" borderId="22" applyNumberFormat="0" applyAlignment="0" applyProtection="0"/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46" fillId="41" borderId="18" applyNumberFormat="0" applyAlignment="0" applyProtection="0"/>
    <xf numFmtId="0" fontId="6" fillId="22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15" borderId="22" applyNumberFormat="0" applyProtection="0">
      <alignment horizontal="right" vertical="center"/>
    </xf>
    <xf numFmtId="0" fontId="6" fillId="21" borderId="28" applyNumberFormat="0" applyProtection="0">
      <alignment horizontal="right" vertical="center"/>
    </xf>
    <xf numFmtId="0" fontId="6" fillId="37" borderId="28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2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125" fillId="25" borderId="27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5" fillId="23" borderId="30" applyBorder="0"/>
    <xf numFmtId="0" fontId="6" fillId="25" borderId="22" applyNumberFormat="0" applyProtection="0">
      <alignment horizontal="left" vertical="center" indent="1"/>
    </xf>
    <xf numFmtId="0" fontId="6" fillId="18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5" borderId="22" applyNumberFormat="0" applyProtection="0">
      <alignment horizontal="left" vertical="center" indent="1"/>
    </xf>
    <xf numFmtId="0" fontId="5" fillId="23" borderId="30" applyBorder="0"/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6" fillId="23" borderId="27" applyNumberFormat="0" applyProtection="0">
      <alignment horizontal="left" vertical="top" indent="1"/>
    </xf>
    <xf numFmtId="0" fontId="6" fillId="40" borderId="28" applyNumberFormat="0" applyProtection="0">
      <alignment horizontal="left" vertical="center" indent="1"/>
    </xf>
    <xf numFmtId="0" fontId="6" fillId="37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4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8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31" fillId="0" borderId="31" applyNumberFormat="0" applyFill="0" applyAlignment="0" applyProtection="0"/>
    <xf numFmtId="0" fontId="6" fillId="13" borderId="22" applyNumberFormat="0" applyProtection="0">
      <alignment horizontal="right" vertical="center"/>
    </xf>
    <xf numFmtId="0" fontId="4" fillId="23" borderId="28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0" borderId="22" applyNumberFormat="0" applyProtection="0">
      <alignment horizontal="right" vertical="center"/>
    </xf>
    <xf numFmtId="0" fontId="6" fillId="40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6" fillId="11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30" fillId="41" borderId="22" applyNumberFormat="0" applyAlignment="0" applyProtection="0"/>
    <xf numFmtId="0" fontId="136" fillId="24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6" fillId="11" borderId="22" applyNumberFormat="0" applyProtection="0">
      <alignment vertical="center"/>
    </xf>
    <xf numFmtId="0" fontId="6" fillId="6" borderId="22" applyNumberFormat="0" applyFont="0" applyAlignment="0" applyProtection="0"/>
    <xf numFmtId="0" fontId="125" fillId="25" borderId="27" applyNumberFormat="0" applyProtection="0">
      <alignment horizontal="left" vertical="center" indent="1"/>
    </xf>
    <xf numFmtId="0" fontId="6" fillId="2" borderId="27" applyNumberFormat="0" applyProtection="0">
      <alignment horizontal="left" vertical="top" indent="1"/>
    </xf>
    <xf numFmtId="0" fontId="125" fillId="37" borderId="27" applyNumberFormat="0" applyProtection="0">
      <alignment horizontal="left" vertical="top" indent="1"/>
    </xf>
    <xf numFmtId="0" fontId="6" fillId="6" borderId="22" applyNumberFormat="0" applyFont="0" applyAlignment="0" applyProtection="0"/>
    <xf numFmtId="0" fontId="6" fillId="40" borderId="28" applyNumberFormat="0" applyProtection="0">
      <alignment horizontal="left" vertical="center" indent="1"/>
    </xf>
    <xf numFmtId="0" fontId="6" fillId="40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37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11" borderId="22" applyNumberFormat="0" applyProtection="0">
      <alignment horizontal="left" vertical="center" indent="1"/>
    </xf>
    <xf numFmtId="0" fontId="6" fillId="46" borderId="28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3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40" borderId="28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37" borderId="27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13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0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3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2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24" borderId="2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2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27" applyNumberFormat="0" applyProtection="0">
      <alignment horizontal="left" vertical="top" indent="1"/>
    </xf>
    <xf numFmtId="0" fontId="136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22" applyNumberFormat="0" applyProtection="0">
      <alignment horizontal="left" vertical="center" indent="1"/>
    </xf>
    <xf numFmtId="0" fontId="130" fillId="41" borderId="22" applyNumberFormat="0" applyAlignment="0" applyProtection="0"/>
    <xf numFmtId="0" fontId="6" fillId="11" borderId="22" applyNumberFormat="0" applyProtection="0">
      <alignment vertical="center"/>
    </xf>
    <xf numFmtId="0" fontId="125" fillId="6" borderId="27" applyNumberFormat="0" applyProtection="0">
      <alignment horizontal="left" vertical="top" indent="1"/>
    </xf>
    <xf numFmtId="0" fontId="6" fillId="15" borderId="22" applyNumberFormat="0" applyProtection="0">
      <alignment horizontal="right" vertical="center"/>
    </xf>
    <xf numFmtId="0" fontId="5" fillId="23" borderId="30" applyBorder="0"/>
    <xf numFmtId="0" fontId="6" fillId="38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4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128" fillId="24" borderId="22" applyNumberFormat="0" applyProtection="0">
      <alignment horizontal="right" vertical="center"/>
    </xf>
    <xf numFmtId="0" fontId="6" fillId="38" borderId="22" applyNumberFormat="0" applyProtection="0">
      <alignment horizontal="right" vertical="center"/>
    </xf>
    <xf numFmtId="0" fontId="128" fillId="24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25" borderId="22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11" borderId="22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17" borderId="22" applyNumberFormat="0" applyProtection="0">
      <alignment horizontal="left" vertical="center" indent="1"/>
    </xf>
    <xf numFmtId="0" fontId="134" fillId="8" borderId="22" applyNumberFormat="0" applyAlignment="0" applyProtection="0"/>
    <xf numFmtId="0" fontId="4" fillId="23" borderId="28" applyNumberFormat="0" applyProtection="0">
      <alignment horizontal="left" vertical="center" indent="1"/>
    </xf>
    <xf numFmtId="0" fontId="127" fillId="48" borderId="28" applyNumberFormat="0" applyProtection="0">
      <alignment horizontal="left" vertical="center" indent="1"/>
    </xf>
    <xf numFmtId="0" fontId="134" fillId="8" borderId="22" applyNumberFormat="0" applyAlignment="0" applyProtection="0"/>
    <xf numFmtId="0" fontId="6" fillId="40" borderId="28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45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131" fillId="0" borderId="31" applyNumberFormat="0" applyFill="0" applyAlignment="0" applyProtection="0"/>
    <xf numFmtId="0" fontId="6" fillId="40" borderId="28" applyNumberFormat="0" applyProtection="0">
      <alignment horizontal="left" vertical="center" indent="1"/>
    </xf>
    <xf numFmtId="0" fontId="125" fillId="37" borderId="27" applyNumberFormat="0" applyProtection="0">
      <alignment horizontal="left" vertical="top" indent="1"/>
    </xf>
    <xf numFmtId="0" fontId="6" fillId="46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38" borderId="22" applyNumberFormat="0" applyProtection="0">
      <alignment horizontal="right" vertical="center"/>
    </xf>
    <xf numFmtId="0" fontId="6" fillId="40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6" fillId="37" borderId="28" applyNumberFormat="0" applyProtection="0">
      <alignment horizontal="left" vertical="center" indent="1"/>
    </xf>
    <xf numFmtId="0" fontId="125" fillId="25" borderId="27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125" fillId="6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46" fillId="41" borderId="18" applyNumberFormat="0" applyAlignment="0" applyProtection="0"/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125" fillId="6" borderId="27" applyNumberFormat="0" applyProtection="0">
      <alignment vertical="center"/>
    </xf>
    <xf numFmtId="0" fontId="6" fillId="23" borderId="27" applyNumberFormat="0" applyProtection="0">
      <alignment horizontal="left" vertical="top" indent="1"/>
    </xf>
    <xf numFmtId="0" fontId="46" fillId="41" borderId="18" applyNumberFormat="0" applyAlignment="0" applyProtection="0"/>
    <xf numFmtId="0" fontId="6" fillId="21" borderId="28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15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25" fillId="25" borderId="27" applyNumberFormat="0" applyProtection="0">
      <alignment horizontal="left" vertical="center" indent="1"/>
    </xf>
    <xf numFmtId="0" fontId="6" fillId="37" borderId="22" applyNumberFormat="0" applyProtection="0">
      <alignment horizontal="right" vertical="center"/>
    </xf>
    <xf numFmtId="0" fontId="6" fillId="13" borderId="22" applyNumberFormat="0" applyProtection="0">
      <alignment horizontal="right" vertical="center"/>
    </xf>
    <xf numFmtId="0" fontId="134" fillId="8" borderId="22" applyNumberFormat="0" applyAlignment="0" applyProtection="0"/>
    <xf numFmtId="0" fontId="6" fillId="13" borderId="22" applyNumberFormat="0" applyProtection="0">
      <alignment horizontal="right" vertical="center"/>
    </xf>
    <xf numFmtId="0" fontId="136" fillId="24" borderId="22" applyNumberFormat="0" applyProtection="0">
      <alignment horizontal="right" vertical="center"/>
    </xf>
    <xf numFmtId="0" fontId="126" fillId="11" borderId="27" applyNumberFormat="0" applyProtection="0">
      <alignment horizontal="left" vertical="top" indent="1"/>
    </xf>
    <xf numFmtId="0" fontId="6" fillId="2" borderId="27" applyNumberFormat="0" applyProtection="0">
      <alignment horizontal="left" vertical="top" indent="1"/>
    </xf>
    <xf numFmtId="0" fontId="130" fillId="41" borderId="22" applyNumberFormat="0" applyAlignment="0" applyProtection="0"/>
    <xf numFmtId="0" fontId="6" fillId="38" borderId="22" applyNumberFormat="0" applyProtection="0">
      <alignment horizontal="right" vertical="center"/>
    </xf>
    <xf numFmtId="0" fontId="125" fillId="6" borderId="27" applyNumberFormat="0" applyProtection="0">
      <alignment horizontal="left" vertical="top" indent="1"/>
    </xf>
    <xf numFmtId="0" fontId="128" fillId="24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11" borderId="22" applyNumberFormat="0" applyProtection="0">
      <alignment vertical="center"/>
    </xf>
    <xf numFmtId="0" fontId="6" fillId="25" borderId="22" applyNumberFormat="0" applyProtection="0">
      <alignment horizontal="left" vertical="center" indent="1"/>
    </xf>
    <xf numFmtId="0" fontId="6" fillId="17" borderId="22" applyNumberFormat="0" applyProtection="0">
      <alignment horizontal="left" vertical="center" indent="1"/>
    </xf>
    <xf numFmtId="0" fontId="6" fillId="40" borderId="28" applyNumberFormat="0" applyProtection="0">
      <alignment horizontal="left" vertical="center" indent="1"/>
    </xf>
    <xf numFmtId="0" fontId="6" fillId="40" borderId="27" applyNumberFormat="0" applyProtection="0">
      <alignment horizontal="left" vertical="top" indent="1"/>
    </xf>
    <xf numFmtId="0" fontId="6" fillId="40" borderId="22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6" fillId="6" borderId="22" applyNumberFormat="0" applyFont="0" applyAlignment="0" applyProtection="0"/>
    <xf numFmtId="0" fontId="6" fillId="12" borderId="22" applyNumberFormat="0" applyProtection="0">
      <alignment horizontal="right" vertical="center"/>
    </xf>
    <xf numFmtId="0" fontId="6" fillId="2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22" borderId="22" applyNumberFormat="0" applyProtection="0">
      <alignment horizontal="right" vertical="center"/>
    </xf>
    <xf numFmtId="0" fontId="6" fillId="22" borderId="22" applyNumberFormat="0" applyProtection="0">
      <alignment horizontal="right" vertical="center"/>
    </xf>
    <xf numFmtId="0" fontId="6" fillId="17" borderId="22" applyNumberFormat="0" applyProtection="0">
      <alignment horizontal="left" vertical="center" indent="1"/>
    </xf>
    <xf numFmtId="0" fontId="6" fillId="5" borderId="22" applyNumberFormat="0" applyProtection="0">
      <alignment horizontal="right" vertical="center"/>
    </xf>
    <xf numFmtId="0" fontId="130" fillId="41" borderId="22" applyNumberFormat="0" applyAlignment="0" applyProtection="0"/>
    <xf numFmtId="0" fontId="6" fillId="0" borderId="22" applyNumberFormat="0" applyProtection="0">
      <alignment horizontal="right" vertical="center"/>
    </xf>
    <xf numFmtId="0" fontId="6" fillId="6" borderId="22" applyNumberFormat="0" applyFont="0" applyAlignment="0" applyProtection="0"/>
    <xf numFmtId="0" fontId="46" fillId="41" borderId="18" applyNumberFormat="0" applyAlignment="0" applyProtection="0"/>
    <xf numFmtId="0" fontId="6" fillId="0" borderId="22" applyNumberFormat="0" applyProtection="0">
      <alignment horizontal="right" vertical="center"/>
    </xf>
    <xf numFmtId="0" fontId="6" fillId="37" borderId="22" applyNumberFormat="0" applyProtection="0">
      <alignment horizontal="right" vertical="center"/>
    </xf>
    <xf numFmtId="0" fontId="6" fillId="23" borderId="27" applyNumberFormat="0" applyProtection="0">
      <alignment horizontal="left" vertical="top" indent="1"/>
    </xf>
    <xf numFmtId="0" fontId="6" fillId="38" borderId="22" applyNumberFormat="0" applyProtection="0">
      <alignment horizontal="right" vertical="center"/>
    </xf>
    <xf numFmtId="0" fontId="6" fillId="18" borderId="22" applyNumberFormat="0" applyProtection="0">
      <alignment horizontal="right" vertical="center"/>
    </xf>
    <xf numFmtId="0" fontId="6" fillId="37" borderId="27" applyNumberFormat="0" applyProtection="0">
      <alignment horizontal="left" vertical="top" indent="1"/>
    </xf>
    <xf numFmtId="0" fontId="125" fillId="6" borderId="27" applyNumberFormat="0" applyProtection="0">
      <alignment vertical="center"/>
    </xf>
    <xf numFmtId="0" fontId="130" fillId="41" borderId="22" applyNumberFormat="0" applyAlignment="0" applyProtection="0"/>
    <xf numFmtId="0" fontId="6" fillId="13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131" fillId="0" borderId="31" applyNumberFormat="0" applyFill="0" applyAlignment="0" applyProtection="0"/>
    <xf numFmtId="0" fontId="6" fillId="17" borderId="22" applyNumberFormat="0" applyProtection="0">
      <alignment horizontal="left" vertical="center" indent="1"/>
    </xf>
    <xf numFmtId="0" fontId="125" fillId="6" borderId="27" applyNumberFormat="0" applyProtection="0">
      <alignment vertical="center"/>
    </xf>
    <xf numFmtId="0" fontId="6" fillId="37" borderId="27" applyNumberFormat="0" applyProtection="0">
      <alignment horizontal="left" vertical="top" indent="1"/>
    </xf>
    <xf numFmtId="0" fontId="6" fillId="37" borderId="28" applyNumberFormat="0" applyProtection="0">
      <alignment horizontal="left" vertical="center" indent="1"/>
    </xf>
    <xf numFmtId="0" fontId="6" fillId="11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13" borderId="22" applyNumberFormat="0" applyProtection="0">
      <alignment horizontal="right" vertical="center"/>
    </xf>
    <xf numFmtId="0" fontId="6" fillId="45" borderId="22" applyNumberFormat="0" applyProtection="0">
      <alignment horizontal="right" vertical="center"/>
    </xf>
    <xf numFmtId="0" fontId="46" fillId="41" borderId="18" applyNumberFormat="0" applyAlignment="0" applyProtection="0"/>
    <xf numFmtId="0" fontId="6" fillId="2" borderId="22" applyNumberFormat="0" applyProtection="0">
      <alignment horizontal="left" vertical="center" indent="1"/>
    </xf>
    <xf numFmtId="0" fontId="4" fillId="23" borderId="28" applyNumberFormat="0" applyProtection="0">
      <alignment horizontal="left" vertical="center" indent="1"/>
    </xf>
    <xf numFmtId="0" fontId="6" fillId="21" borderId="28" applyNumberFormat="0" applyProtection="0">
      <alignment horizontal="right" vertical="center"/>
    </xf>
    <xf numFmtId="0" fontId="5" fillId="23" borderId="30" applyBorder="0"/>
    <xf numFmtId="0" fontId="6" fillId="47" borderId="2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1" fillId="0" borderId="0"/>
    <xf numFmtId="0" fontId="2" fillId="0" borderId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168" fontId="9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Protection="0"/>
    <xf numFmtId="9" fontId="4" fillId="0" borderId="0" applyFont="0" applyFill="0" applyBorder="0" applyAlignment="0" applyProtection="0"/>
    <xf numFmtId="168" fontId="9" fillId="0" borderId="0" applyProtection="0"/>
    <xf numFmtId="168" fontId="9" fillId="0" borderId="0" applyProtection="0"/>
    <xf numFmtId="168" fontId="9" fillId="0" borderId="0" applyProtection="0"/>
    <xf numFmtId="168" fontId="9" fillId="0" borderId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9" fillId="0" borderId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9" fillId="0" borderId="0" applyProtection="0"/>
    <xf numFmtId="168" fontId="9" fillId="0" borderId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ont="0" applyFill="0" applyBorder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Protection="0"/>
    <xf numFmtId="168" fontId="9" fillId="0" borderId="0" applyProtection="0"/>
    <xf numFmtId="168" fontId="9" fillId="0" borderId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9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2" fillId="5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5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2" fillId="5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5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2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5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2" fillId="5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8" fillId="8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2" fillId="5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5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2" fillId="5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5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9" borderId="0" applyNumberFormat="0" applyBorder="0" applyAlignment="0" applyProtection="0"/>
    <xf numFmtId="0" fontId="2" fillId="6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6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2" fillId="6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123" fillId="63" borderId="0" applyNumberFormat="0" applyBorder="0" applyAlignment="0" applyProtection="0"/>
    <xf numFmtId="0" fontId="36" fillId="17" borderId="0" applyNumberFormat="0" applyBorder="0" applyAlignment="0" applyProtection="0"/>
    <xf numFmtId="0" fontId="36" fillId="4" borderId="0" applyNumberFormat="0" applyBorder="0" applyAlignment="0" applyProtection="0"/>
    <xf numFmtId="0" fontId="123" fillId="64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23" fillId="65" borderId="0" applyNumberFormat="0" applyBorder="0" applyAlignment="0" applyProtection="0"/>
    <xf numFmtId="0" fontId="36" fillId="11" borderId="0" applyNumberFormat="0" applyBorder="0" applyAlignment="0" applyProtection="0"/>
    <xf numFmtId="0" fontId="36" fillId="25" borderId="0" applyNumberFormat="0" applyBorder="0" applyAlignment="0" applyProtection="0"/>
    <xf numFmtId="0" fontId="36" fillId="16" borderId="0" applyNumberFormat="0" applyBorder="0" applyAlignment="0" applyProtection="0"/>
    <xf numFmtId="0" fontId="123" fillId="66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123" fillId="67" borderId="0" applyNumberFormat="0" applyBorder="0" applyAlignment="0" applyProtection="0"/>
    <xf numFmtId="0" fontId="36" fillId="17" borderId="0" applyNumberFormat="0" applyBorder="0" applyAlignment="0" applyProtection="0"/>
    <xf numFmtId="0" fontId="36" fillId="8" borderId="0" applyNumberFormat="0" applyBorder="0" applyAlignment="0" applyProtection="0"/>
    <xf numFmtId="0" fontId="36" fillId="18" borderId="0" applyNumberFormat="0" applyBorder="0" applyAlignment="0" applyProtection="0"/>
    <xf numFmtId="0" fontId="123" fillId="68" borderId="0" applyNumberFormat="0" applyBorder="0" applyAlignment="0" applyProtection="0"/>
    <xf numFmtId="0" fontId="36" fillId="8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123" fillId="69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123" fillId="7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23" fillId="71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123" fillId="72" borderId="0" applyNumberFormat="0" applyBorder="0" applyAlignment="0" applyProtection="0"/>
    <xf numFmtId="0" fontId="36" fillId="23" borderId="0" applyNumberFormat="0" applyBorder="0" applyAlignment="0" applyProtection="0"/>
    <xf numFmtId="0" fontId="123" fillId="73" borderId="0" applyNumberFormat="0" applyBorder="0" applyAlignment="0" applyProtection="0"/>
    <xf numFmtId="0" fontId="36" fillId="17" borderId="0" applyNumberFormat="0" applyBorder="0" applyAlignment="0" applyProtection="0"/>
    <xf numFmtId="0" fontId="36" fillId="15" borderId="0" applyNumberFormat="0" applyBorder="0" applyAlignment="0" applyProtection="0"/>
    <xf numFmtId="0" fontId="123" fillId="74" borderId="0" applyNumberFormat="0" applyBorder="0" applyAlignment="0" applyProtection="0"/>
    <xf numFmtId="0" fontId="36" fillId="15" borderId="0" applyNumberFormat="0" applyBorder="0" applyAlignment="0" applyProtection="0"/>
    <xf numFmtId="0" fontId="37" fillId="5" borderId="0" applyNumberFormat="0" applyBorder="0" applyAlignment="0" applyProtection="0"/>
    <xf numFmtId="0" fontId="113" fillId="75" borderId="0" applyNumberFormat="0" applyBorder="0" applyAlignment="0" applyProtection="0"/>
    <xf numFmtId="0" fontId="37" fillId="5" borderId="0" applyNumberFormat="0" applyBorder="0" applyAlignment="0" applyProtection="0"/>
    <xf numFmtId="0" fontId="137" fillId="24" borderId="4" applyNumberFormat="0" applyAlignment="0" applyProtection="0"/>
    <xf numFmtId="0" fontId="137" fillId="25" borderId="4" applyNumberFormat="0" applyAlignment="0" applyProtection="0"/>
    <xf numFmtId="0" fontId="117" fillId="76" borderId="33" applyNumberFormat="0" applyAlignment="0" applyProtection="0"/>
    <xf numFmtId="0" fontId="137" fillId="24" borderId="4" applyNumberFormat="0" applyAlignment="0" applyProtection="0"/>
    <xf numFmtId="0" fontId="119" fillId="77" borderId="34" applyNumberFormat="0" applyAlignment="0" applyProtection="0"/>
    <xf numFmtId="0" fontId="39" fillId="26" borderId="5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ill="0" applyBorder="0" applyAlignment="0" applyProtection="0"/>
    <xf numFmtId="266" fontId="4" fillId="0" borderId="0" applyFill="0" applyBorder="0" applyAlignment="0" applyProtection="0"/>
    <xf numFmtId="267" fontId="18" fillId="0" borderId="13">
      <alignment horizontal="center" vertical="center" wrapText="1"/>
    </xf>
    <xf numFmtId="0" fontId="1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" fillId="0" borderId="0" applyFill="0" applyBorder="0" applyAlignment="0" applyProtection="0"/>
    <xf numFmtId="0" fontId="41" fillId="7" borderId="0" applyNumberFormat="0" applyBorder="0" applyAlignment="0" applyProtection="0"/>
    <xf numFmtId="0" fontId="112" fillId="78" borderId="0" applyNumberFormat="0" applyBorder="0" applyAlignment="0" applyProtection="0"/>
    <xf numFmtId="0" fontId="41" fillId="7" borderId="0" applyNumberFormat="0" applyBorder="0" applyAlignment="0" applyProtection="0"/>
    <xf numFmtId="0" fontId="31" fillId="25" borderId="13">
      <alignment horizontal="center" vertical="top" wrapText="1"/>
    </xf>
    <xf numFmtId="0" fontId="132" fillId="0" borderId="35" applyNumberFormat="0" applyFill="0" applyAlignment="0" applyProtection="0"/>
    <xf numFmtId="0" fontId="139" fillId="0" borderId="36" applyNumberFormat="0" applyFill="0" applyAlignment="0" applyProtection="0"/>
    <xf numFmtId="0" fontId="133" fillId="0" borderId="37" applyNumberFormat="0" applyFill="0" applyAlignment="0" applyProtection="0"/>
    <xf numFmtId="0" fontId="140" fillId="0" borderId="37" applyNumberFormat="0" applyFill="0" applyAlignment="0" applyProtection="0"/>
    <xf numFmtId="0" fontId="110" fillId="0" borderId="38" applyNumberFormat="0" applyFill="0" applyAlignment="0" applyProtection="0"/>
    <xf numFmtId="0" fontId="133" fillId="0" borderId="37" applyNumberFormat="0" applyFill="0" applyAlignment="0" applyProtection="0"/>
    <xf numFmtId="0" fontId="42" fillId="0" borderId="39" applyNumberFormat="0" applyFill="0" applyAlignment="0" applyProtection="0"/>
    <xf numFmtId="0" fontId="141" fillId="0" borderId="12" applyNumberFormat="0" applyFill="0" applyAlignment="0" applyProtection="0"/>
    <xf numFmtId="0" fontId="111" fillId="0" borderId="40" applyNumberFormat="0" applyFill="0" applyAlignment="0" applyProtection="0"/>
    <xf numFmtId="0" fontId="42" fillId="0" borderId="39" applyNumberFormat="0" applyFill="0" applyAlignment="0" applyProtection="0"/>
    <xf numFmtId="0" fontId="141" fillId="0" borderId="0" applyNumberFormat="0" applyFill="0" applyBorder="0" applyAlignment="0" applyProtection="0"/>
    <xf numFmtId="0" fontId="43" fillId="8" borderId="4" applyNumberFormat="0" applyAlignment="0" applyProtection="0"/>
    <xf numFmtId="0" fontId="115" fillId="79" borderId="33" applyNumberFormat="0" applyAlignment="0" applyProtection="0"/>
    <xf numFmtId="0" fontId="43" fillId="8" borderId="4" applyNumberFormat="0" applyAlignment="0" applyProtection="0"/>
    <xf numFmtId="0" fontId="142" fillId="0" borderId="16" applyNumberFormat="0" applyFill="0" applyAlignment="0" applyProtection="0"/>
    <xf numFmtId="0" fontId="4" fillId="0" borderId="0" applyFont="0" applyFill="0" applyBorder="0" applyAlignment="0" applyProtection="0"/>
    <xf numFmtId="0" fontId="143" fillId="11" borderId="0" applyNumberFormat="0" applyBorder="0" applyAlignment="0" applyProtection="0"/>
    <xf numFmtId="268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5" fontId="18" fillId="0" borderId="13">
      <alignment horizontal="right" vertical="center"/>
    </xf>
    <xf numFmtId="0" fontId="18" fillId="0" borderId="13">
      <alignment horizontal="left" vertical="center" wrapText="1"/>
    </xf>
    <xf numFmtId="1" fontId="31" fillId="25" borderId="13">
      <alignment horizontal="center" vertical="center" wrapText="1"/>
    </xf>
    <xf numFmtId="0" fontId="4" fillId="6" borderId="17" applyNumberFormat="0" applyFont="0" applyAlignment="0" applyProtection="0"/>
    <xf numFmtId="0" fontId="2" fillId="50" borderId="32" applyNumberFormat="0" applyFont="0" applyAlignment="0" applyProtection="0"/>
    <xf numFmtId="0" fontId="2" fillId="50" borderId="32" applyNumberFormat="0" applyFont="0" applyAlignment="0" applyProtection="0"/>
    <xf numFmtId="0" fontId="2" fillId="50" borderId="32" applyNumberFormat="0" applyFont="0" applyAlignment="0" applyProtection="0"/>
    <xf numFmtId="0" fontId="8" fillId="50" borderId="32" applyNumberFormat="0" applyFont="0" applyAlignment="0" applyProtection="0"/>
    <xf numFmtId="0" fontId="2" fillId="50" borderId="32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6" fillId="25" borderId="18" applyNumberFormat="0" applyAlignment="0" applyProtection="0"/>
    <xf numFmtId="0" fontId="116" fillId="76" borderId="41" applyNumberFormat="0" applyAlignment="0" applyProtection="0"/>
    <xf numFmtId="0" fontId="46" fillId="24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5" fillId="0" borderId="0">
      <alignment wrapText="1"/>
    </xf>
    <xf numFmtId="0" fontId="50" fillId="11" borderId="27" applyNumberFormat="0" applyProtection="0">
      <alignment vertical="center"/>
    </xf>
    <xf numFmtId="0" fontId="3" fillId="11" borderId="18" applyNumberFormat="0" applyProtection="0">
      <alignment horizontal="left" vertical="center" indent="1"/>
    </xf>
    <xf numFmtId="0" fontId="3" fillId="11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25" borderId="18" applyNumberFormat="0" applyProtection="0">
      <alignment horizontal="left" vertical="center" indent="1"/>
    </xf>
    <xf numFmtId="0" fontId="4" fillId="25" borderId="18" applyNumberFormat="0" applyProtection="0">
      <alignment horizontal="left" vertical="center" indent="1"/>
    </xf>
    <xf numFmtId="0" fontId="146" fillId="40" borderId="27" applyNumberFormat="0" applyProtection="0">
      <alignment horizontal="right" vertical="center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0" fontId="147" fillId="0" borderId="0" applyNumberFormat="0" applyFill="0" applyBorder="0" applyAlignment="0" applyProtection="0"/>
    <xf numFmtId="0" fontId="148" fillId="0" borderId="28">
      <alignment horizontal="center" vertical="center" wrapText="1"/>
    </xf>
    <xf numFmtId="0" fontId="131" fillId="0" borderId="42" applyNumberFormat="0" applyFill="0" applyAlignment="0" applyProtection="0"/>
    <xf numFmtId="0" fontId="131" fillId="0" borderId="43" applyNumberFormat="0" applyFill="0" applyAlignment="0" applyProtection="0"/>
    <xf numFmtId="0" fontId="122" fillId="0" borderId="44" applyNumberFormat="0" applyFill="0" applyAlignment="0" applyProtection="0"/>
    <xf numFmtId="0" fontId="131" fillId="0" borderId="42" applyNumberFormat="0" applyFill="0" applyAlignment="0" applyProtection="0"/>
    <xf numFmtId="0" fontId="1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32" applyNumberFormat="0" applyFont="0" applyAlignment="0" applyProtection="0"/>
    <xf numFmtId="0" fontId="2" fillId="50" borderId="32" applyNumberFormat="0" applyFont="0" applyAlignment="0" applyProtection="0"/>
    <xf numFmtId="0" fontId="2" fillId="50" borderId="32" applyNumberFormat="0" applyFont="0" applyAlignment="0" applyProtection="0"/>
    <xf numFmtId="0" fontId="2" fillId="50" borderId="32" applyNumberFormat="0" applyFont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1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9" fillId="0" borderId="0" applyProtection="0"/>
    <xf numFmtId="0" fontId="17" fillId="0" borderId="0">
      <alignment vertical="top"/>
    </xf>
    <xf numFmtId="44" fontId="2" fillId="0" borderId="0" applyFont="0" applyFill="0" applyBorder="0" applyAlignment="0" applyProtection="0"/>
    <xf numFmtId="0" fontId="2" fillId="0" borderId="0"/>
    <xf numFmtId="168" fontId="9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Protection="0"/>
    <xf numFmtId="43" fontId="9" fillId="0" borderId="0" applyFont="0" applyFill="0" applyBorder="0" applyAlignment="0" applyProtection="0"/>
    <xf numFmtId="168" fontId="9" fillId="0" borderId="0" applyProtection="0"/>
    <xf numFmtId="168" fontId="9" fillId="0" borderId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9" fillId="0" borderId="0"/>
    <xf numFmtId="0" fontId="2" fillId="0" borderId="0"/>
    <xf numFmtId="7" fontId="8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8" fontId="9" fillId="0" borderId="0" applyProtection="0"/>
    <xf numFmtId="0" fontId="81" fillId="0" borderId="0" applyNumberForma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5" fillId="0" borderId="0"/>
    <xf numFmtId="0" fontId="155" fillId="0" borderId="0"/>
    <xf numFmtId="0" fontId="4" fillId="0" borderId="0"/>
    <xf numFmtId="0" fontId="155" fillId="0" borderId="0"/>
    <xf numFmtId="0" fontId="15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7" fillId="3" borderId="0" applyNumberFormat="0" applyBorder="0" applyAlignment="0" applyProtection="0"/>
    <xf numFmtId="0" fontId="87" fillId="5" borderId="0" applyNumberFormat="0" applyBorder="0" applyAlignment="0" applyProtection="0"/>
    <xf numFmtId="0" fontId="87" fillId="7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8" borderId="0" applyNumberFormat="0" applyBorder="0" applyAlignment="0" applyProtection="0"/>
    <xf numFmtId="0" fontId="87" fillId="2" borderId="0" applyNumberFormat="0" applyBorder="0" applyAlignment="0" applyProtection="0"/>
    <xf numFmtId="0" fontId="87" fillId="4" borderId="0" applyNumberFormat="0" applyBorder="0" applyAlignment="0" applyProtection="0"/>
    <xf numFmtId="0" fontId="87" fillId="12" borderId="0" applyNumberFormat="0" applyBorder="0" applyAlignment="0" applyProtection="0"/>
    <xf numFmtId="0" fontId="87" fillId="9" borderId="0" applyNumberFormat="0" applyBorder="0" applyAlignment="0" applyProtection="0"/>
    <xf numFmtId="0" fontId="87" fillId="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4" borderId="0" applyNumberFormat="0" applyBorder="0" applyAlignment="0" applyProtection="0"/>
    <xf numFmtId="0" fontId="88" fillId="12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5" borderId="0" applyNumberFormat="0" applyBorder="0" applyAlignment="0" applyProtection="0"/>
    <xf numFmtId="0" fontId="89" fillId="5" borderId="0" applyNumberFormat="0" applyBorder="0" applyAlignment="0" applyProtection="0"/>
    <xf numFmtId="0" fontId="90" fillId="25" borderId="4" applyNumberFormat="0" applyAlignment="0" applyProtection="0"/>
    <xf numFmtId="0" fontId="91" fillId="26" borderId="5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7" borderId="0" applyNumberFormat="0" applyBorder="0" applyAlignment="0" applyProtection="0"/>
    <xf numFmtId="43" fontId="28" fillId="0" borderId="0" applyFont="0" applyFill="0" applyBorder="0" applyAlignment="0" applyProtection="0"/>
    <xf numFmtId="0" fontId="94" fillId="0" borderId="12" applyNumberFormat="0" applyFill="0" applyAlignment="0" applyProtection="0"/>
    <xf numFmtId="0" fontId="94" fillId="0" borderId="0" applyNumberFormat="0" applyFill="0" applyBorder="0" applyAlignment="0" applyProtection="0"/>
    <xf numFmtId="0" fontId="95" fillId="8" borderId="4" applyNumberFormat="0" applyAlignment="0" applyProtection="0"/>
    <xf numFmtId="0" fontId="96" fillId="0" borderId="16" applyNumberFormat="0" applyFill="0" applyAlignment="0" applyProtection="0"/>
    <xf numFmtId="0" fontId="97" fillId="11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9" fillId="6" borderId="17" applyNumberFormat="0" applyFont="0" applyAlignment="0" applyProtection="0"/>
    <xf numFmtId="0" fontId="98" fillId="25" borderId="18" applyNumberFormat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8" fillId="0" borderId="0">
      <alignment vertical="top"/>
    </xf>
    <xf numFmtId="0" fontId="2" fillId="0" borderId="0"/>
    <xf numFmtId="168" fontId="9" fillId="0" borderId="0" applyProtection="0"/>
    <xf numFmtId="168" fontId="9" fillId="0" borderId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87" fillId="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" fillId="5" borderId="0" applyNumberFormat="0" applyBorder="0" applyAlignment="0" applyProtection="0"/>
    <xf numFmtId="0" fontId="87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" fillId="7" borderId="0" applyNumberFormat="0" applyBorder="0" applyAlignment="0" applyProtection="0"/>
    <xf numFmtId="0" fontId="87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" fillId="9" borderId="0" applyNumberFormat="0" applyBorder="0" applyAlignment="0" applyProtection="0"/>
    <xf numFmtId="0" fontId="87" fillId="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" fillId="10" borderId="0" applyNumberFormat="0" applyBorder="0" applyAlignment="0" applyProtection="0"/>
    <xf numFmtId="0" fontId="87" fillId="10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7" fillId="8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" fillId="2" borderId="0" applyNumberFormat="0" applyBorder="0" applyAlignment="0" applyProtection="0"/>
    <xf numFmtId="0" fontId="87" fillId="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7" fillId="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12" borderId="0" applyNumberFormat="0" applyBorder="0" applyAlignment="0" applyProtection="0"/>
    <xf numFmtId="0" fontId="87" fillId="12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" fillId="9" borderId="0" applyNumberFormat="0" applyBorder="0" applyAlignment="0" applyProtection="0"/>
    <xf numFmtId="0" fontId="87" fillId="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7" fillId="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" fillId="13" borderId="0" applyNumberFormat="0" applyBorder="0" applyAlignment="0" applyProtection="0"/>
    <xf numFmtId="0" fontId="87" fillId="1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36" fillId="14" borderId="0" applyNumberFormat="0" applyBorder="0" applyAlignment="0" applyProtection="0"/>
    <xf numFmtId="0" fontId="88" fillId="14" borderId="0" applyNumberFormat="0" applyBorder="0" applyAlignment="0" applyProtection="0"/>
    <xf numFmtId="0" fontId="123" fillId="63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8" fillId="4" borderId="0" applyNumberFormat="0" applyBorder="0" applyAlignment="0" applyProtection="0"/>
    <xf numFmtId="0" fontId="123" fillId="6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36" fillId="12" borderId="0" applyNumberFormat="0" applyBorder="0" applyAlignment="0" applyProtection="0"/>
    <xf numFmtId="0" fontId="88" fillId="12" borderId="0" applyNumberFormat="0" applyBorder="0" applyAlignment="0" applyProtection="0"/>
    <xf numFmtId="0" fontId="123" fillId="65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36" fillId="16" borderId="0" applyNumberFormat="0" applyBorder="0" applyAlignment="0" applyProtection="0"/>
    <xf numFmtId="0" fontId="88" fillId="16" borderId="0" applyNumberFormat="0" applyBorder="0" applyAlignment="0" applyProtection="0"/>
    <xf numFmtId="0" fontId="123" fillId="6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8" fillId="17" borderId="0" applyNumberFormat="0" applyBorder="0" applyAlignment="0" applyProtection="0"/>
    <xf numFmtId="0" fontId="123" fillId="6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36" fillId="18" borderId="0" applyNumberFormat="0" applyBorder="0" applyAlignment="0" applyProtection="0"/>
    <xf numFmtId="0" fontId="88" fillId="18" borderId="0" applyNumberFormat="0" applyBorder="0" applyAlignment="0" applyProtection="0"/>
    <xf numFmtId="0" fontId="123" fillId="6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36" fillId="20" borderId="0" applyNumberFormat="0" applyBorder="0" applyAlignment="0" applyProtection="0"/>
    <xf numFmtId="0" fontId="88" fillId="20" borderId="0" applyNumberFormat="0" applyBorder="0" applyAlignment="0" applyProtection="0"/>
    <xf numFmtId="0" fontId="123" fillId="69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8" fillId="21" borderId="0" applyNumberFormat="0" applyBorder="0" applyAlignment="0" applyProtection="0"/>
    <xf numFmtId="0" fontId="123" fillId="7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88" fillId="22" borderId="0" applyNumberFormat="0" applyBorder="0" applyAlignment="0" applyProtection="0"/>
    <xf numFmtId="0" fontId="123" fillId="71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36" fillId="16" borderId="0" applyNumberFormat="0" applyBorder="0" applyAlignment="0" applyProtection="0"/>
    <xf numFmtId="0" fontId="88" fillId="16" borderId="0" applyNumberFormat="0" applyBorder="0" applyAlignment="0" applyProtection="0"/>
    <xf numFmtId="0" fontId="123" fillId="72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8" fillId="17" borderId="0" applyNumberFormat="0" applyBorder="0" applyAlignment="0" applyProtection="0"/>
    <xf numFmtId="0" fontId="123" fillId="73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8" fillId="15" borderId="0" applyNumberFormat="0" applyBorder="0" applyAlignment="0" applyProtection="0"/>
    <xf numFmtId="0" fontId="123" fillId="74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89" fillId="5" borderId="0" applyNumberFormat="0" applyBorder="0" applyAlignment="0" applyProtection="0"/>
    <xf numFmtId="0" fontId="113" fillId="7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37" fillId="25" borderId="4" applyNumberFormat="0" applyAlignment="0" applyProtection="0"/>
    <xf numFmtId="0" fontId="90" fillId="25" borderId="4" applyNumberFormat="0" applyAlignment="0" applyProtection="0"/>
    <xf numFmtId="0" fontId="117" fillId="76" borderId="33" applyNumberFormat="0" applyAlignment="0" applyProtection="0"/>
    <xf numFmtId="0" fontId="90" fillId="25" borderId="4" applyNumberFormat="0" applyAlignment="0" applyProtection="0"/>
    <xf numFmtId="0" fontId="90" fillId="25" borderId="4" applyNumberFormat="0" applyAlignment="0" applyProtection="0"/>
    <xf numFmtId="0" fontId="90" fillId="25" borderId="4" applyNumberFormat="0" applyAlignment="0" applyProtection="0"/>
    <xf numFmtId="0" fontId="90" fillId="25" borderId="4" applyNumberFormat="0" applyAlignment="0" applyProtection="0"/>
    <xf numFmtId="0" fontId="39" fillId="26" borderId="5" applyNumberFormat="0" applyAlignment="0" applyProtection="0"/>
    <xf numFmtId="0" fontId="39" fillId="26" borderId="5" applyNumberFormat="0" applyAlignment="0" applyProtection="0"/>
    <xf numFmtId="0" fontId="91" fillId="26" borderId="5" applyNumberFormat="0" applyAlignment="0" applyProtection="0"/>
    <xf numFmtId="0" fontId="119" fillId="77" borderId="34" applyNumberFormat="0" applyAlignment="0" applyProtection="0"/>
    <xf numFmtId="0" fontId="91" fillId="26" borderId="5" applyNumberFormat="0" applyAlignment="0" applyProtection="0"/>
    <xf numFmtId="0" fontId="91" fillId="26" borderId="5" applyNumberFormat="0" applyAlignment="0" applyProtection="0"/>
    <xf numFmtId="0" fontId="91" fillId="26" borderId="5" applyNumberFormat="0" applyAlignment="0" applyProtection="0"/>
    <xf numFmtId="0" fontId="91" fillId="26" borderId="5" applyNumberFormat="0" applyAlignment="0" applyProtection="0"/>
    <xf numFmtId="40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155" fillId="0" borderId="0" applyFont="0" applyFill="0" applyBorder="0" applyAlignment="0" applyProtection="0"/>
    <xf numFmtId="40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" fontId="1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7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149" fillId="0" borderId="0" applyFon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93" fillId="7" borderId="0" applyNumberFormat="0" applyBorder="0" applyAlignment="0" applyProtection="0"/>
    <xf numFmtId="0" fontId="112" fillId="78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25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109" fillId="0" borderId="45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10" fillId="0" borderId="38" applyNumberFormat="0" applyFill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1" fillId="0" borderId="12" applyNumberFormat="0" applyFill="0" applyAlignment="0" applyProtection="0"/>
    <xf numFmtId="0" fontId="94" fillId="0" borderId="12" applyNumberFormat="0" applyFill="0" applyAlignment="0" applyProtection="0"/>
    <xf numFmtId="0" fontId="111" fillId="0" borderId="40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3" fillId="8" borderId="4" applyNumberFormat="0" applyAlignment="0" applyProtection="0"/>
    <xf numFmtId="0" fontId="115" fillId="79" borderId="33" applyNumberFormat="0" applyAlignment="0" applyProtection="0"/>
    <xf numFmtId="0" fontId="95" fillId="8" borderId="4" applyNumberFormat="0" applyAlignment="0" applyProtection="0"/>
    <xf numFmtId="0" fontId="95" fillId="8" borderId="4" applyNumberFormat="0" applyAlignment="0" applyProtection="0"/>
    <xf numFmtId="0" fontId="95" fillId="8" borderId="4" applyNumberFormat="0" applyAlignment="0" applyProtection="0"/>
    <xf numFmtId="0" fontId="95" fillId="8" borderId="4" applyNumberFormat="0" applyAlignment="0" applyProtection="0"/>
    <xf numFmtId="0" fontId="142" fillId="0" borderId="16" applyNumberFormat="0" applyFill="0" applyAlignment="0" applyProtection="0"/>
    <xf numFmtId="0" fontId="142" fillId="0" borderId="16" applyNumberFormat="0" applyFill="0" applyAlignment="0" applyProtection="0"/>
    <xf numFmtId="0" fontId="96" fillId="0" borderId="16" applyNumberFormat="0" applyFill="0" applyAlignment="0" applyProtection="0"/>
    <xf numFmtId="0" fontId="118" fillId="0" borderId="4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97" fillId="11" borderId="0" applyNumberFormat="0" applyBorder="0" applyAlignment="0" applyProtection="0"/>
    <xf numFmtId="0" fontId="114" fillId="80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168" fontId="9" fillId="0" borderId="0" applyProtection="0"/>
    <xf numFmtId="0" fontId="28" fillId="0" borderId="0"/>
    <xf numFmtId="0" fontId="28" fillId="0" borderId="0"/>
    <xf numFmtId="168" fontId="9" fillId="0" borderId="0" applyProtection="0"/>
    <xf numFmtId="168" fontId="9" fillId="0" borderId="0" applyProtection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5" fillId="0" borderId="0" xfId="720" applyFont="1" applyFill="1" applyAlignment="1">
      <alignment horizontal="center"/>
    </xf>
    <xf numFmtId="0" fontId="6" fillId="0" borderId="0" xfId="720" applyFont="1" applyFill="1" applyAlignment="1">
      <alignment horizontal="center"/>
    </xf>
    <xf numFmtId="0" fontId="5" fillId="0" borderId="0" xfId="720" applyFont="1" applyFill="1" applyBorder="1" applyAlignment="1">
      <alignment horizontal="center"/>
    </xf>
    <xf numFmtId="0" fontId="6" fillId="0" borderId="1" xfId="720" applyFont="1" applyFill="1" applyBorder="1" applyAlignment="1">
      <alignment horizontal="center"/>
    </xf>
    <xf numFmtId="10" fontId="6" fillId="0" borderId="3" xfId="1624" applyNumberFormat="1" applyFont="1" applyFill="1" applyBorder="1" applyAlignment="1">
      <alignment horizontal="center"/>
    </xf>
    <xf numFmtId="44" fontId="6" fillId="0" borderId="1" xfId="720" applyNumberFormat="1" applyFont="1" applyFill="1" applyBorder="1" applyAlignment="1">
      <alignment horizontal="center"/>
    </xf>
    <xf numFmtId="44" fontId="6" fillId="0" borderId="0" xfId="720" applyNumberFormat="1" applyFont="1" applyFill="1" applyBorder="1" applyAlignment="1">
      <alignment horizontal="center"/>
    </xf>
    <xf numFmtId="0" fontId="6" fillId="0" borderId="0" xfId="720" applyFont="1" applyFill="1" applyBorder="1" applyAlignment="1">
      <alignment horizontal="center"/>
    </xf>
    <xf numFmtId="44" fontId="6" fillId="0" borderId="0" xfId="720" applyNumberFormat="1" applyFont="1" applyFill="1" applyAlignment="1">
      <alignment horizontal="center"/>
    </xf>
    <xf numFmtId="10" fontId="6" fillId="0" borderId="3" xfId="720" applyNumberFormat="1" applyFont="1" applyFill="1" applyBorder="1" applyAlignment="1">
      <alignment horizontal="center"/>
    </xf>
    <xf numFmtId="44" fontId="6" fillId="0" borderId="0" xfId="399" applyFont="1" applyFill="1" applyBorder="1" applyAlignment="1">
      <alignment horizontal="center"/>
    </xf>
    <xf numFmtId="44" fontId="6" fillId="0" borderId="1" xfId="399" applyFont="1" applyFill="1" applyBorder="1" applyAlignment="1">
      <alignment horizontal="center"/>
    </xf>
    <xf numFmtId="3" fontId="6" fillId="0" borderId="0" xfId="720" applyNumberFormat="1" applyFont="1" applyFill="1" applyAlignment="1">
      <alignment horizontal="center"/>
    </xf>
    <xf numFmtId="44" fontId="6" fillId="0" borderId="0" xfId="784" applyNumberFormat="1" applyFont="1" applyFill="1" applyAlignment="1">
      <alignment horizontal="center"/>
    </xf>
    <xf numFmtId="0" fontId="6" fillId="0" borderId="0" xfId="784" applyFont="1" applyFill="1" applyAlignment="1">
      <alignment horizontal="center"/>
    </xf>
    <xf numFmtId="0" fontId="5" fillId="0" borderId="0" xfId="720" applyFont="1" applyFill="1" applyAlignment="1">
      <alignment horizontal="left"/>
    </xf>
    <xf numFmtId="0" fontId="4" fillId="0" borderId="0" xfId="0" applyFont="1" applyFill="1"/>
    <xf numFmtId="44" fontId="6" fillId="0" borderId="13" xfId="399" applyFont="1" applyFill="1" applyBorder="1" applyAlignment="1">
      <alignment horizontal="center"/>
    </xf>
    <xf numFmtId="10" fontId="6" fillId="0" borderId="0" xfId="1624" applyNumberFormat="1" applyFont="1" applyFill="1" applyBorder="1" applyAlignment="1">
      <alignment horizontal="center"/>
    </xf>
    <xf numFmtId="10" fontId="6" fillId="0" borderId="0" xfId="720" applyNumberFormat="1" applyFont="1" applyFill="1" applyBorder="1" applyAlignment="1">
      <alignment horizontal="center"/>
    </xf>
    <xf numFmtId="0" fontId="4" fillId="0" borderId="0" xfId="799" applyFont="1" applyFill="1" applyAlignment="1">
      <alignment horizontal="left"/>
    </xf>
    <xf numFmtId="0" fontId="4" fillId="0" borderId="0" xfId="799" applyFont="1" applyFill="1"/>
    <xf numFmtId="44" fontId="7" fillId="0" borderId="0" xfId="799" applyNumberFormat="1" applyFont="1" applyFill="1" applyAlignment="1">
      <alignment horizontal="left"/>
    </xf>
    <xf numFmtId="44" fontId="6" fillId="0" borderId="0" xfId="2" applyFont="1" applyFill="1"/>
    <xf numFmtId="44" fontId="4" fillId="0" borderId="0" xfId="799" applyNumberFormat="1" applyFont="1" applyFill="1"/>
    <xf numFmtId="44" fontId="4" fillId="0" borderId="0" xfId="0" applyNumberFormat="1" applyFont="1" applyFill="1"/>
    <xf numFmtId="10" fontId="6" fillId="0" borderId="47" xfId="720" applyNumberFormat="1" applyFont="1" applyFill="1" applyBorder="1" applyAlignment="1">
      <alignment horizontal="center"/>
    </xf>
    <xf numFmtId="165" fontId="6" fillId="0" borderId="0" xfId="1624" applyNumberFormat="1" applyFont="1" applyFill="1" applyBorder="1" applyAlignment="1">
      <alignment horizontal="center"/>
    </xf>
    <xf numFmtId="44" fontId="6" fillId="0" borderId="13" xfId="2" applyFont="1" applyFill="1" applyBorder="1"/>
    <xf numFmtId="44" fontId="6" fillId="0" borderId="0" xfId="2" applyFont="1" applyFill="1" applyBorder="1" applyAlignment="1">
      <alignment horizontal="center"/>
    </xf>
    <xf numFmtId="44" fontId="6" fillId="0" borderId="47" xfId="720" applyNumberFormat="1" applyFont="1" applyFill="1" applyBorder="1" applyAlignment="1">
      <alignment horizontal="center"/>
    </xf>
    <xf numFmtId="44" fontId="6" fillId="0" borderId="1" xfId="400" applyFont="1" applyFill="1" applyBorder="1" applyAlignment="1">
      <alignment horizontal="center"/>
    </xf>
    <xf numFmtId="44" fontId="6" fillId="0" borderId="3" xfId="720" applyNumberFormat="1" applyFont="1" applyFill="1" applyBorder="1" applyAlignment="1">
      <alignment horizontal="center"/>
    </xf>
    <xf numFmtId="0" fontId="7" fillId="0" borderId="0" xfId="799" applyFont="1" applyFill="1" applyAlignment="1">
      <alignment horizontal="left"/>
    </xf>
    <xf numFmtId="0" fontId="102" fillId="0" borderId="0" xfId="0" applyFont="1" applyFill="1" applyBorder="1"/>
    <xf numFmtId="43" fontId="6" fillId="0" borderId="0" xfId="3" applyFont="1" applyFill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 vertical="center"/>
    </xf>
    <xf numFmtId="44" fontId="6" fillId="0" borderId="1" xfId="721" applyNumberFormat="1" applyFont="1" applyFill="1" applyBorder="1" applyAlignment="1">
      <alignment horizontal="center"/>
    </xf>
    <xf numFmtId="10" fontId="6" fillId="0" borderId="3" xfId="1625" applyNumberFormat="1" applyFont="1" applyFill="1" applyBorder="1" applyAlignment="1">
      <alignment horizontal="center"/>
    </xf>
    <xf numFmtId="10" fontId="4" fillId="0" borderId="0" xfId="799" applyNumberFormat="1" applyFont="1" applyFill="1"/>
    <xf numFmtId="10" fontId="6" fillId="0" borderId="0" xfId="1" applyNumberFormat="1" applyFont="1" applyFill="1" applyBorder="1" applyAlignment="1">
      <alignment horizontal="center"/>
    </xf>
    <xf numFmtId="165" fontId="6" fillId="0" borderId="0" xfId="1625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44" fontId="6" fillId="0" borderId="0" xfId="721" applyNumberFormat="1" applyFont="1" applyFill="1" applyAlignment="1">
      <alignment horizontal="center"/>
    </xf>
    <xf numFmtId="9" fontId="6" fillId="0" borderId="3" xfId="1" applyFont="1" applyFill="1" applyBorder="1" applyAlignment="1">
      <alignment horizontal="center"/>
    </xf>
    <xf numFmtId="0" fontId="4" fillId="0" borderId="0" xfId="0" applyFont="1"/>
    <xf numFmtId="44" fontId="4" fillId="0" borderId="0" xfId="0" applyNumberFormat="1" applyFont="1"/>
    <xf numFmtId="2" fontId="4" fillId="0" borderId="0" xfId="0" applyNumberFormat="1" applyFont="1"/>
    <xf numFmtId="0" fontId="5" fillId="0" borderId="3" xfId="720" applyFont="1" applyFill="1" applyBorder="1" applyAlignment="1">
      <alignment horizontal="left"/>
    </xf>
    <xf numFmtId="44" fontId="6" fillId="0" borderId="3" xfId="2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5" fillId="0" borderId="0" xfId="720" applyFont="1" applyFill="1" applyBorder="1" applyAlignment="1">
      <alignment horizontal="left"/>
    </xf>
    <xf numFmtId="44" fontId="4" fillId="0" borderId="0" xfId="0" applyNumberFormat="1" applyFont="1" applyFill="1" applyBorder="1"/>
    <xf numFmtId="0" fontId="0" fillId="0" borderId="0" xfId="0" applyBorder="1"/>
    <xf numFmtId="0" fontId="4" fillId="0" borderId="20" xfId="0" applyFont="1" applyBorder="1"/>
    <xf numFmtId="0" fontId="4" fillId="0" borderId="48" xfId="0" applyFont="1" applyBorder="1"/>
    <xf numFmtId="44" fontId="6" fillId="0" borderId="13" xfId="400" applyFont="1" applyFill="1" applyBorder="1" applyAlignment="1">
      <alignment horizontal="center"/>
    </xf>
    <xf numFmtId="44" fontId="6" fillId="0" borderId="1" xfId="400" applyNumberFormat="1" applyFont="1" applyFill="1" applyBorder="1" applyAlignment="1">
      <alignment horizontal="center"/>
    </xf>
    <xf numFmtId="10" fontId="6" fillId="0" borderId="0" xfId="1625" applyNumberFormat="1" applyFont="1" applyFill="1" applyBorder="1" applyAlignment="1">
      <alignment horizontal="center"/>
    </xf>
    <xf numFmtId="44" fontId="6" fillId="0" borderId="0" xfId="2" applyFont="1" applyFill="1" applyBorder="1"/>
    <xf numFmtId="44" fontId="6" fillId="0" borderId="49" xfId="720" applyNumberFormat="1" applyFont="1" applyFill="1" applyBorder="1" applyAlignment="1">
      <alignment horizontal="center"/>
    </xf>
    <xf numFmtId="10" fontId="6" fillId="0" borderId="0" xfId="720" applyNumberFormat="1" applyFont="1" applyFill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264" fontId="51" fillId="0" borderId="0" xfId="357" applyNumberFormat="1" applyFont="1" applyFill="1" applyBorder="1" applyAlignment="1"/>
    <xf numFmtId="10" fontId="4" fillId="0" borderId="0" xfId="0" applyNumberFormat="1" applyFont="1" applyFill="1" applyBorder="1"/>
    <xf numFmtId="6" fontId="6" fillId="0" borderId="0" xfId="2" applyNumberFormat="1" applyFont="1" applyFill="1" applyBorder="1" applyAlignment="1">
      <alignment horizontal="center"/>
    </xf>
    <xf numFmtId="0" fontId="5" fillId="0" borderId="0" xfId="721" applyFont="1" applyFill="1" applyBorder="1" applyAlignment="1">
      <alignment horizontal="center"/>
    </xf>
    <xf numFmtId="0" fontId="5" fillId="0" borderId="14" xfId="721" applyFont="1" applyFill="1" applyBorder="1" applyAlignment="1">
      <alignment horizontal="center"/>
    </xf>
    <xf numFmtId="44" fontId="0" fillId="0" borderId="0" xfId="0" applyNumberFormat="1"/>
    <xf numFmtId="44" fontId="0" fillId="0" borderId="0" xfId="2" applyFont="1"/>
    <xf numFmtId="44" fontId="0" fillId="0" borderId="0" xfId="0" applyNumberFormat="1" applyFont="1"/>
    <xf numFmtId="44" fontId="6" fillId="0" borderId="1" xfId="399" applyNumberFormat="1" applyFont="1" applyFill="1" applyBorder="1" applyAlignment="1">
      <alignment horizontal="center"/>
    </xf>
    <xf numFmtId="44" fontId="6" fillId="0" borderId="13" xfId="2" applyNumberFormat="1" applyFont="1" applyFill="1" applyBorder="1"/>
    <xf numFmtId="44" fontId="6" fillId="0" borderId="1" xfId="2" applyFont="1" applyFill="1" applyBorder="1" applyAlignment="1">
      <alignment horizontal="center"/>
    </xf>
    <xf numFmtId="3" fontId="51" fillId="0" borderId="0" xfId="0" applyNumberFormat="1" applyFont="1" applyFill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5" fillId="81" borderId="0" xfId="720" applyFont="1" applyFill="1" applyAlignment="1">
      <alignment horizontal="left"/>
    </xf>
    <xf numFmtId="0" fontId="4" fillId="81" borderId="0" xfId="799" applyFont="1" applyFill="1"/>
    <xf numFmtId="0" fontId="5" fillId="81" borderId="0" xfId="721" applyFont="1" applyFill="1" applyAlignment="1">
      <alignment horizontal="left"/>
    </xf>
    <xf numFmtId="44" fontId="6" fillId="0" borderId="0" xfId="2" applyNumberFormat="1" applyFont="1" applyFill="1"/>
    <xf numFmtId="44" fontId="6" fillId="0" borderId="0" xfId="2" applyNumberFormat="1" applyFont="1" applyFill="1" applyBorder="1" applyAlignment="1">
      <alignment horizontal="center"/>
    </xf>
    <xf numFmtId="44" fontId="6" fillId="0" borderId="50" xfId="2" applyFont="1" applyFill="1" applyBorder="1" applyAlignment="1">
      <alignment horizontal="center"/>
    </xf>
    <xf numFmtId="0" fontId="5" fillId="0" borderId="49" xfId="72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106" fillId="0" borderId="0" xfId="0" applyNumberFormat="1" applyFont="1" applyFill="1"/>
    <xf numFmtId="168" fontId="5" fillId="0" borderId="3" xfId="1407" applyFont="1" applyFill="1" applyBorder="1" applyAlignment="1">
      <alignment horizontal="left"/>
    </xf>
    <xf numFmtId="0" fontId="5" fillId="0" borderId="0" xfId="0" applyFont="1" applyFill="1"/>
    <xf numFmtId="43" fontId="7" fillId="0" borderId="0" xfId="0" applyNumberFormat="1" applyFont="1" applyFill="1" applyAlignment="1">
      <alignment horizontal="left"/>
    </xf>
    <xf numFmtId="0" fontId="108" fillId="0" borderId="14" xfId="0" applyFont="1" applyFill="1" applyBorder="1" applyAlignment="1">
      <alignment horizontal="left" wrapText="1"/>
    </xf>
    <xf numFmtId="0" fontId="107" fillId="82" borderId="49" xfId="0" applyFont="1" applyFill="1" applyBorder="1" applyAlignment="1">
      <alignment horizontal="left" wrapText="1"/>
    </xf>
    <xf numFmtId="0" fontId="108" fillId="0" borderId="0" xfId="0" applyFont="1" applyFill="1" applyBorder="1"/>
    <xf numFmtId="0" fontId="107" fillId="0" borderId="0" xfId="0" applyFont="1" applyAlignment="1">
      <alignment horizontal="left"/>
    </xf>
    <xf numFmtId="0" fontId="6" fillId="0" borderId="47" xfId="720" applyFont="1" applyFill="1" applyBorder="1" applyAlignment="1">
      <alignment horizontal="left"/>
    </xf>
    <xf numFmtId="0" fontId="6" fillId="0" borderId="49" xfId="720" applyFont="1" applyFill="1" applyBorder="1" applyAlignment="1">
      <alignment horizontal="left"/>
    </xf>
    <xf numFmtId="0" fontId="6" fillId="0" borderId="14" xfId="720" applyFont="1" applyFill="1" applyBorder="1" applyAlignment="1">
      <alignment horizontal="left"/>
    </xf>
    <xf numFmtId="0" fontId="6" fillId="0" borderId="47" xfId="721" applyFont="1" applyFill="1" applyBorder="1" applyAlignment="1">
      <alignment horizontal="left"/>
    </xf>
    <xf numFmtId="0" fontId="6" fillId="0" borderId="49" xfId="721" applyFont="1" applyFill="1" applyBorder="1" applyAlignment="1">
      <alignment horizontal="left"/>
    </xf>
    <xf numFmtId="0" fontId="6" fillId="0" borderId="14" xfId="721" applyFont="1" applyFill="1" applyBorder="1" applyAlignment="1">
      <alignment horizontal="left"/>
    </xf>
    <xf numFmtId="0" fontId="6" fillId="0" borderId="0" xfId="720" applyFont="1" applyFill="1" applyBorder="1" applyAlignment="1">
      <alignment horizontal="left"/>
    </xf>
    <xf numFmtId="0" fontId="6" fillId="0" borderId="3" xfId="720" applyFont="1" applyFill="1" applyBorder="1" applyAlignment="1">
      <alignment horizontal="left"/>
    </xf>
    <xf numFmtId="0" fontId="6" fillId="0" borderId="1" xfId="720" applyFont="1" applyFill="1" applyBorder="1" applyAlignment="1">
      <alignment horizontal="left"/>
    </xf>
    <xf numFmtId="0" fontId="6" fillId="0" borderId="0" xfId="0" applyFont="1" applyFill="1"/>
    <xf numFmtId="0" fontId="6" fillId="0" borderId="51" xfId="47" applyFont="1" applyFill="1" applyBorder="1" applyAlignment="1">
      <alignment horizontal="left" wrapText="1"/>
    </xf>
    <xf numFmtId="0" fontId="107" fillId="0" borderId="47" xfId="0" applyFont="1" applyFill="1" applyBorder="1" applyAlignment="1">
      <alignment horizontal="left" wrapText="1"/>
    </xf>
    <xf numFmtId="0" fontId="4" fillId="0" borderId="3" xfId="0" applyFont="1" applyFill="1" applyBorder="1" applyAlignment="1"/>
    <xf numFmtId="0" fontId="4" fillId="0" borderId="52" xfId="0" applyFont="1" applyBorder="1"/>
    <xf numFmtId="0" fontId="107" fillId="0" borderId="0" xfId="0" applyFont="1"/>
    <xf numFmtId="0" fontId="102" fillId="0" borderId="0" xfId="0" applyFont="1"/>
    <xf numFmtId="265" fontId="102" fillId="0" borderId="0" xfId="0" applyNumberFormat="1" applyFont="1"/>
    <xf numFmtId="0" fontId="5" fillId="83" borderId="47" xfId="720" applyFont="1" applyFill="1" applyBorder="1" applyAlignment="1">
      <alignment horizontal="left"/>
    </xf>
    <xf numFmtId="0" fontId="5" fillId="83" borderId="3" xfId="720" applyFont="1" applyFill="1" applyBorder="1" applyAlignment="1">
      <alignment horizontal="center"/>
    </xf>
    <xf numFmtId="0" fontId="5" fillId="83" borderId="14" xfId="720" applyFont="1" applyFill="1" applyBorder="1" applyAlignment="1">
      <alignment horizontal="left"/>
    </xf>
    <xf numFmtId="0" fontId="5" fillId="83" borderId="0" xfId="720" applyFont="1" applyFill="1" applyBorder="1" applyAlignment="1">
      <alignment horizontal="center"/>
    </xf>
    <xf numFmtId="0" fontId="6" fillId="83" borderId="14" xfId="720" applyFont="1" applyFill="1" applyBorder="1" applyAlignment="1">
      <alignment horizontal="center"/>
    </xf>
    <xf numFmtId="0" fontId="6" fillId="83" borderId="0" xfId="720" applyFont="1" applyFill="1" applyBorder="1" applyAlignment="1">
      <alignment horizontal="center"/>
    </xf>
    <xf numFmtId="0" fontId="4" fillId="83" borderId="0" xfId="0" applyFont="1" applyFill="1"/>
    <xf numFmtId="0" fontId="5" fillId="83" borderId="14" xfId="720" applyFont="1" applyFill="1" applyBorder="1" applyAlignment="1">
      <alignment horizontal="center"/>
    </xf>
    <xf numFmtId="0" fontId="6" fillId="83" borderId="49" xfId="720" applyFont="1" applyFill="1" applyBorder="1" applyAlignment="1">
      <alignment horizontal="center"/>
    </xf>
    <xf numFmtId="0" fontId="6" fillId="83" borderId="1" xfId="720" applyFont="1" applyFill="1" applyBorder="1" applyAlignment="1">
      <alignment horizontal="center"/>
    </xf>
    <xf numFmtId="0" fontId="4" fillId="83" borderId="8" xfId="799" applyFont="1" applyFill="1" applyBorder="1"/>
    <xf numFmtId="0" fontId="4" fillId="83" borderId="0" xfId="0" applyFont="1" applyFill="1" applyBorder="1"/>
    <xf numFmtId="0" fontId="5" fillId="83" borderId="0" xfId="0" applyFont="1" applyFill="1" applyBorder="1" applyAlignment="1">
      <alignment horizontal="center"/>
    </xf>
    <xf numFmtId="44" fontId="6" fillId="0" borderId="3" xfId="2" applyNumberFormat="1" applyFont="1" applyFill="1" applyBorder="1" applyAlignment="1">
      <alignment horizontal="center"/>
    </xf>
    <xf numFmtId="0" fontId="4" fillId="81" borderId="0" xfId="799" applyFont="1" applyFill="1"/>
    <xf numFmtId="44" fontId="6" fillId="0" borderId="0" xfId="720" applyNumberFormat="1" applyFont="1" applyFill="1" applyAlignment="1">
      <alignment horizontal="right"/>
    </xf>
    <xf numFmtId="0" fontId="6" fillId="0" borderId="47" xfId="2108" applyFont="1" applyFill="1" applyBorder="1" applyAlignment="1">
      <alignment horizontal="left"/>
    </xf>
    <xf numFmtId="10" fontId="6" fillId="0" borderId="3" xfId="1799" applyNumberFormat="1" applyFont="1" applyFill="1" applyBorder="1" applyAlignment="1">
      <alignment horizontal="center" vertical="center"/>
    </xf>
    <xf numFmtId="10" fontId="6" fillId="0" borderId="3" xfId="2831" applyNumberFormat="1" applyFont="1" applyFill="1" applyBorder="1" applyAlignment="1">
      <alignment horizontal="center"/>
    </xf>
    <xf numFmtId="168" fontId="5" fillId="0" borderId="0" xfId="1407" applyFont="1" applyFill="1" applyBorder="1" applyAlignment="1">
      <alignment horizontal="left"/>
    </xf>
    <xf numFmtId="6" fontId="6" fillId="0" borderId="0" xfId="2" applyNumberFormat="1" applyFont="1" applyFill="1" applyBorder="1"/>
    <xf numFmtId="0" fontId="5" fillId="83" borderId="52" xfId="720" applyFont="1" applyFill="1" applyBorder="1" applyAlignment="1">
      <alignment horizontal="center"/>
    </xf>
    <xf numFmtId="0" fontId="6" fillId="0" borderId="52" xfId="0" applyFont="1" applyFill="1" applyBorder="1"/>
    <xf numFmtId="44" fontId="6" fillId="0" borderId="14" xfId="720" applyNumberFormat="1" applyFont="1" applyFill="1" applyBorder="1" applyAlignment="1">
      <alignment horizontal="center"/>
    </xf>
    <xf numFmtId="44" fontId="6" fillId="0" borderId="50" xfId="400" applyNumberFormat="1" applyFont="1" applyFill="1" applyBorder="1" applyAlignment="1">
      <alignment horizontal="center"/>
    </xf>
    <xf numFmtId="0" fontId="6" fillId="0" borderId="52" xfId="720" applyFont="1" applyFill="1" applyBorder="1" applyAlignment="1">
      <alignment horizontal="center"/>
    </xf>
    <xf numFmtId="0" fontId="6" fillId="0" borderId="20" xfId="720" applyFont="1" applyFill="1" applyBorder="1" applyAlignment="1">
      <alignment horizontal="center"/>
    </xf>
    <xf numFmtId="0" fontId="6" fillId="0" borderId="48" xfId="720" applyFont="1" applyFill="1" applyBorder="1" applyAlignment="1">
      <alignment horizontal="center"/>
    </xf>
    <xf numFmtId="0" fontId="4" fillId="0" borderId="50" xfId="0" applyFont="1" applyFill="1" applyBorder="1"/>
    <xf numFmtId="0" fontId="5" fillId="0" borderId="1" xfId="0" applyFont="1" applyFill="1" applyBorder="1"/>
    <xf numFmtId="44" fontId="6" fillId="0" borderId="52" xfId="2" applyFont="1" applyFill="1" applyBorder="1"/>
    <xf numFmtId="44" fontId="6" fillId="0" borderId="20" xfId="2" applyFont="1" applyFill="1" applyBorder="1"/>
    <xf numFmtId="0" fontId="4" fillId="0" borderId="48" xfId="0" applyFont="1" applyFill="1" applyBorder="1"/>
    <xf numFmtId="44" fontId="6" fillId="0" borderId="0" xfId="721" applyNumberFormat="1" applyFont="1" applyFill="1" applyBorder="1" applyAlignment="1">
      <alignment horizontal="center"/>
    </xf>
    <xf numFmtId="44" fontId="102" fillId="0" borderId="0" xfId="0" applyNumberFormat="1" applyFont="1" applyFill="1" applyBorder="1"/>
    <xf numFmtId="10" fontId="6" fillId="0" borderId="47" xfId="721" applyNumberFormat="1" applyFont="1" applyFill="1" applyBorder="1" applyAlignment="1">
      <alignment horizontal="center"/>
    </xf>
    <xf numFmtId="10" fontId="6" fillId="0" borderId="3" xfId="721" applyNumberFormat="1" applyFont="1" applyFill="1" applyBorder="1" applyAlignment="1">
      <alignment horizontal="center"/>
    </xf>
    <xf numFmtId="10" fontId="6" fillId="0" borderId="52" xfId="721" applyNumberFormat="1" applyFont="1" applyFill="1" applyBorder="1" applyAlignment="1">
      <alignment horizontal="center"/>
    </xf>
    <xf numFmtId="0" fontId="107" fillId="0" borderId="0" xfId="0" applyFont="1" applyBorder="1"/>
    <xf numFmtId="44" fontId="6" fillId="0" borderId="3" xfId="2" applyNumberFormat="1" applyFont="1" applyFill="1" applyBorder="1"/>
    <xf numFmtId="0" fontId="5" fillId="0" borderId="0" xfId="720" applyFont="1" applyFill="1" applyAlignment="1">
      <alignment horizontal="center"/>
    </xf>
    <xf numFmtId="0" fontId="6" fillId="0" borderId="14" xfId="2108" applyFont="1" applyFill="1" applyBorder="1" applyAlignment="1">
      <alignment horizontal="left"/>
    </xf>
    <xf numFmtId="10" fontId="152" fillId="0" borderId="3" xfId="1624" applyNumberFormat="1" applyFont="1" applyFill="1" applyBorder="1" applyAlignment="1">
      <alignment horizontal="center"/>
    </xf>
    <xf numFmtId="44" fontId="0" fillId="0" borderId="0" xfId="0" applyNumberFormat="1" applyFont="1" applyFill="1" applyBorder="1"/>
    <xf numFmtId="0" fontId="0" fillId="0" borderId="0" xfId="0" applyFont="1" applyFill="1" applyBorder="1"/>
    <xf numFmtId="44" fontId="5" fillId="0" borderId="0" xfId="2" applyFont="1" applyFill="1" applyAlignment="1">
      <alignment horizontal="center"/>
    </xf>
    <xf numFmtId="44" fontId="4" fillId="81" borderId="0" xfId="2" applyFont="1" applyFill="1"/>
    <xf numFmtId="44" fontId="5" fillId="83" borderId="47" xfId="2" applyFont="1" applyFill="1" applyBorder="1" applyAlignment="1">
      <alignment horizontal="center"/>
    </xf>
    <xf numFmtId="44" fontId="5" fillId="83" borderId="19" xfId="2" applyFont="1" applyFill="1" applyBorder="1" applyAlignment="1">
      <alignment horizontal="center"/>
    </xf>
    <xf numFmtId="44" fontId="6" fillId="0" borderId="51" xfId="2" applyFont="1" applyFill="1" applyBorder="1" applyAlignment="1">
      <alignment horizontal="center"/>
    </xf>
    <xf numFmtId="44" fontId="6" fillId="0" borderId="19" xfId="2" applyFont="1" applyFill="1" applyBorder="1" applyAlignment="1">
      <alignment horizontal="center"/>
    </xf>
    <xf numFmtId="44" fontId="6" fillId="0" borderId="53" xfId="2" applyFont="1" applyFill="1" applyBorder="1" applyAlignment="1">
      <alignment horizontal="center"/>
    </xf>
    <xf numFmtId="44" fontId="6" fillId="0" borderId="13" xfId="2" applyFont="1" applyFill="1" applyBorder="1" applyAlignment="1">
      <alignment horizontal="center"/>
    </xf>
    <xf numFmtId="44" fontId="6" fillId="0" borderId="0" xfId="2" applyFont="1" applyFill="1" applyAlignment="1">
      <alignment horizontal="center"/>
    </xf>
    <xf numFmtId="44" fontId="4" fillId="0" borderId="0" xfId="2" applyFont="1" applyFill="1"/>
    <xf numFmtId="44" fontId="6" fillId="0" borderId="0" xfId="2" applyFont="1" applyFill="1" applyAlignment="1">
      <alignment horizontal="right"/>
    </xf>
    <xf numFmtId="44" fontId="5" fillId="0" borderId="19" xfId="2" applyFont="1" applyFill="1" applyBorder="1" applyAlignment="1">
      <alignment horizontal="center"/>
    </xf>
    <xf numFmtId="44" fontId="6" fillId="0" borderId="47" xfId="2" applyFont="1" applyFill="1" applyBorder="1" applyAlignment="1">
      <alignment horizontal="center"/>
    </xf>
    <xf numFmtId="44" fontId="5" fillId="83" borderId="54" xfId="2" applyFont="1" applyFill="1" applyBorder="1" applyAlignment="1">
      <alignment horizontal="center"/>
    </xf>
    <xf numFmtId="44" fontId="4" fillId="0" borderId="3" xfId="2" applyFont="1" applyFill="1" applyBorder="1" applyAlignment="1">
      <alignment wrapText="1"/>
    </xf>
    <xf numFmtId="44" fontId="4" fillId="0" borderId="0" xfId="2" applyFont="1" applyBorder="1"/>
    <xf numFmtId="44" fontId="4" fillId="0" borderId="1" xfId="2" applyFont="1" applyBorder="1"/>
    <xf numFmtId="44" fontId="4" fillId="0" borderId="0" xfId="2" applyFont="1" applyFill="1" applyBorder="1"/>
    <xf numFmtId="44" fontId="4" fillId="0" borderId="0" xfId="2" applyFont="1"/>
    <xf numFmtId="168" fontId="6" fillId="0" borderId="3" xfId="1407" applyFont="1" applyFill="1" applyBorder="1" applyAlignment="1">
      <alignment horizontal="left"/>
    </xf>
    <xf numFmtId="0" fontId="6" fillId="0" borderId="1" xfId="0" applyFont="1" applyFill="1" applyBorder="1"/>
    <xf numFmtId="0" fontId="152" fillId="0" borderId="47" xfId="720" applyFont="1" applyFill="1" applyBorder="1" applyAlignment="1">
      <alignment horizontal="left"/>
    </xf>
    <xf numFmtId="44" fontId="103" fillId="0" borderId="0" xfId="2" applyFont="1" applyFill="1" applyBorder="1" applyAlignment="1">
      <alignment horizontal="center"/>
    </xf>
    <xf numFmtId="44" fontId="154" fillId="0" borderId="0" xfId="720" applyNumberFormat="1" applyFont="1" applyFill="1" applyBorder="1" applyAlignment="1">
      <alignment horizontal="center"/>
    </xf>
    <xf numFmtId="44" fontId="154" fillId="0" borderId="0" xfId="2" applyFont="1" applyFill="1" applyBorder="1" applyAlignment="1">
      <alignment horizontal="center"/>
    </xf>
    <xf numFmtId="0" fontId="153" fillId="0" borderId="0" xfId="720" applyFont="1" applyFill="1" applyBorder="1" applyAlignment="1">
      <alignment horizontal="left"/>
    </xf>
    <xf numFmtId="0" fontId="5" fillId="85" borderId="0" xfId="721" applyFont="1" applyFill="1" applyAlignment="1">
      <alignment horizontal="left"/>
    </xf>
    <xf numFmtId="0" fontId="4" fillId="85" borderId="0" xfId="799" applyFont="1" applyFill="1"/>
    <xf numFmtId="44" fontId="4" fillId="85" borderId="0" xfId="2" applyFont="1" applyFill="1"/>
    <xf numFmtId="44" fontId="6" fillId="0" borderId="50" xfId="2" applyFont="1" applyFill="1" applyBorder="1"/>
    <xf numFmtId="44" fontId="153" fillId="83" borderId="19" xfId="2" applyFont="1" applyFill="1" applyBorder="1" applyAlignment="1">
      <alignment horizontal="center"/>
    </xf>
    <xf numFmtId="164" fontId="6" fillId="0" borderId="13" xfId="387" applyNumberFormat="1" applyFont="1" applyFill="1" applyBorder="1" applyAlignment="1">
      <alignment horizontal="right"/>
    </xf>
    <xf numFmtId="44" fontId="6" fillId="0" borderId="52" xfId="2" applyFont="1" applyFill="1" applyBorder="1" applyAlignment="1">
      <alignment horizontal="center"/>
    </xf>
    <xf numFmtId="0" fontId="108" fillId="0" borderId="0" xfId="0" applyFont="1" applyBorder="1"/>
    <xf numFmtId="0" fontId="103" fillId="0" borderId="49" xfId="720" applyFont="1" applyFill="1" applyBorder="1" applyAlignment="1">
      <alignment horizontal="left"/>
    </xf>
    <xf numFmtId="0" fontId="6" fillId="0" borderId="51" xfId="2108" applyFont="1" applyFill="1" applyBorder="1" applyAlignment="1">
      <alignment horizontal="left"/>
    </xf>
    <xf numFmtId="44" fontId="6" fillId="0" borderId="20" xfId="2" applyNumberFormat="1" applyFont="1" applyFill="1" applyBorder="1" applyAlignment="1">
      <alignment horizontal="center"/>
    </xf>
    <xf numFmtId="44" fontId="6" fillId="0" borderId="50" xfId="2" applyNumberFormat="1" applyFont="1" applyFill="1" applyBorder="1" applyAlignment="1">
      <alignment horizontal="center"/>
    </xf>
    <xf numFmtId="44" fontId="6" fillId="0" borderId="0" xfId="2" applyNumberFormat="1" applyFont="1" applyFill="1" applyBorder="1" applyAlignment="1">
      <alignment horizontal="right"/>
    </xf>
    <xf numFmtId="44" fontId="108" fillId="0" borderId="0" xfId="799" applyNumberFormat="1" applyFont="1" applyFill="1" applyAlignment="1">
      <alignment horizontal="left"/>
    </xf>
    <xf numFmtId="44" fontId="6" fillId="0" borderId="13" xfId="0" applyNumberFormat="1" applyFont="1" applyFill="1" applyBorder="1"/>
    <xf numFmtId="44" fontId="6" fillId="0" borderId="13" xfId="2" applyNumberFormat="1" applyFont="1" applyFill="1" applyBorder="1" applyAlignment="1">
      <alignment horizontal="center"/>
    </xf>
    <xf numFmtId="44" fontId="5" fillId="84" borderId="19" xfId="2" applyFont="1" applyFill="1" applyBorder="1" applyAlignment="1">
      <alignment horizontal="center"/>
    </xf>
    <xf numFmtId="44" fontId="6" fillId="0" borderId="13" xfId="387" applyNumberFormat="1" applyFont="1" applyFill="1" applyBorder="1"/>
    <xf numFmtId="44" fontId="6" fillId="0" borderId="55" xfId="2" applyNumberFormat="1" applyFont="1" applyFill="1" applyBorder="1"/>
    <xf numFmtId="44" fontId="6" fillId="0" borderId="55" xfId="47" applyNumberFormat="1" applyFont="1" applyFill="1" applyBorder="1"/>
    <xf numFmtId="44" fontId="6" fillId="0" borderId="13" xfId="47" applyNumberFormat="1" applyFont="1" applyFill="1" applyBorder="1"/>
    <xf numFmtId="44" fontId="6" fillId="0" borderId="51" xfId="2" applyNumberFormat="1" applyFont="1" applyFill="1" applyBorder="1"/>
    <xf numFmtId="44" fontId="6" fillId="0" borderId="13" xfId="2" applyFont="1" applyFill="1" applyBorder="1" applyAlignment="1">
      <alignment vertical="center"/>
    </xf>
    <xf numFmtId="44" fontId="103" fillId="0" borderId="13" xfId="2" applyFont="1" applyFill="1" applyBorder="1"/>
    <xf numFmtId="44" fontId="103" fillId="0" borderId="13" xfId="2" applyFont="1" applyFill="1" applyBorder="1" applyAlignment="1">
      <alignment horizontal="center"/>
    </xf>
    <xf numFmtId="44" fontId="103" fillId="0" borderId="13" xfId="399" applyFont="1" applyFill="1" applyBorder="1" applyAlignment="1">
      <alignment horizontal="center"/>
    </xf>
    <xf numFmtId="0" fontId="153" fillId="0" borderId="0" xfId="720" applyFont="1" applyFill="1" applyAlignment="1">
      <alignment horizontal="left"/>
    </xf>
    <xf numFmtId="0" fontId="5" fillId="83" borderId="56" xfId="720" applyFont="1" applyFill="1" applyBorder="1" applyAlignment="1">
      <alignment horizontal="center"/>
    </xf>
    <xf numFmtId="0" fontId="5" fillId="83" borderId="8" xfId="720" applyFont="1" applyFill="1" applyBorder="1" applyAlignment="1">
      <alignment horizontal="center"/>
    </xf>
    <xf numFmtId="0" fontId="5" fillId="83" borderId="57" xfId="720" applyFont="1" applyFill="1" applyBorder="1" applyAlignment="1">
      <alignment horizontal="center"/>
    </xf>
    <xf numFmtId="0" fontId="5" fillId="0" borderId="0" xfId="720" applyFont="1" applyFill="1" applyAlignment="1">
      <alignment horizontal="center"/>
    </xf>
    <xf numFmtId="8" fontId="6" fillId="0" borderId="13" xfId="2" applyNumberFormat="1" applyFont="1" applyFill="1" applyBorder="1"/>
    <xf numFmtId="44" fontId="103" fillId="0" borderId="13" xfId="721" applyNumberFormat="1" applyFont="1" applyFill="1" applyBorder="1"/>
    <xf numFmtId="0" fontId="153" fillId="0" borderId="0" xfId="799" applyFont="1" applyFill="1"/>
    <xf numFmtId="0" fontId="156" fillId="0" borderId="0" xfId="799" applyFont="1" applyFill="1" applyAlignment="1">
      <alignment horizontal="left"/>
    </xf>
    <xf numFmtId="3" fontId="156" fillId="0" borderId="0" xfId="720" applyNumberFormat="1" applyFont="1" applyFill="1" applyAlignment="1">
      <alignment horizontal="center"/>
    </xf>
    <xf numFmtId="44" fontId="156" fillId="0" borderId="0" xfId="2" applyFont="1" applyFill="1"/>
    <xf numFmtId="0" fontId="156" fillId="0" borderId="0" xfId="799" applyFont="1" applyFill="1"/>
  </cellXfs>
  <cellStyles count="32493">
    <cellStyle name="_x0013_" xfId="1738"/>
    <cellStyle name="_x0013_ 2" xfId="25646"/>
    <cellStyle name="_x0013_ 2 2" xfId="25647"/>
    <cellStyle name="_x0013_ 3" xfId="25648"/>
    <cellStyle name="_x0013_ 4" xfId="25649"/>
    <cellStyle name="_x0013__2012-ETn-CS-MDS-16-Northeast Grid-PEEM CWIP in RB 10-7-2011 CRC" xfId="25650"/>
    <cellStyle name="_x0013__2013 ED Capital Projects By Month" xfId="25651"/>
    <cellStyle name="_x0013__Input" xfId="25652"/>
    <cellStyle name="_x0013__TPIS Report_April_2013" xfId="25653"/>
    <cellStyle name="_x0013__TPIS Report_February_2013Ver2" xfId="25654"/>
    <cellStyle name="_x0013__TPIS Report_May_2013-v2 (2)" xfId="25655"/>
    <cellStyle name="_x0013__TPIS TLC_Gloria File" xfId="25656"/>
    <cellStyle name="_x0013__TPIS TLC_Gloria File rev2" xfId="25657"/>
    <cellStyle name="_x0013__TPIS TLC_Gloria File rev2 (3)" xfId="25658"/>
    <cellStyle name="¢ Currency [1]" xfId="4"/>
    <cellStyle name="¢ Currency [2]" xfId="5"/>
    <cellStyle name="¢ Currency [3]" xfId="6"/>
    <cellStyle name="£ Currency [0]" xfId="7"/>
    <cellStyle name="£ Currency [1]" xfId="8"/>
    <cellStyle name="£ Currency [2]" xfId="9"/>
    <cellStyle name="=C:\WINNT35\SYSTEM32\COMMAND.COM" xfId="10"/>
    <cellStyle name="20% - Accent1 2" xfId="11"/>
    <cellStyle name="20% - Accent1 2 2" xfId="12"/>
    <cellStyle name="20% - Accent1 2 2 2" xfId="25661"/>
    <cellStyle name="20% - Accent1 2 2 2 2" xfId="25992"/>
    <cellStyle name="20% - Accent1 2 2 3" xfId="25662"/>
    <cellStyle name="20% - Accent1 2 2 4" xfId="25663"/>
    <cellStyle name="20% - Accent1 2 2 5" xfId="25660"/>
    <cellStyle name="20% - Accent1 2 3" xfId="25664"/>
    <cellStyle name="20% - Accent1 2 3 2" xfId="25993"/>
    <cellStyle name="20% - Accent1 2 4" xfId="25665"/>
    <cellStyle name="20% - Accent1 2 5" xfId="25666"/>
    <cellStyle name="20% - Accent1 2 6" xfId="26192"/>
    <cellStyle name="20% - Accent1 2 7" xfId="25659"/>
    <cellStyle name="20% - Accent1 3" xfId="26634"/>
    <cellStyle name="20% - Accent1 4" xfId="26635"/>
    <cellStyle name="20% - Accent1 5" xfId="26636"/>
    <cellStyle name="20% - Accent1 5 2" xfId="26637"/>
    <cellStyle name="20% - Accent1 5 2 2" xfId="26638"/>
    <cellStyle name="20% - Accent1 5 2 3" xfId="26639"/>
    <cellStyle name="20% - Accent1 5 3" xfId="26640"/>
    <cellStyle name="20% - Accent1 5 4" xfId="26641"/>
    <cellStyle name="20% - Accent1 5 5" xfId="26642"/>
    <cellStyle name="20% - Accent1 6" xfId="26643"/>
    <cellStyle name="20% - Accent1 7" xfId="26644"/>
    <cellStyle name="20% - Accent1 8" xfId="26645"/>
    <cellStyle name="20% - Accent1 9" xfId="26646"/>
    <cellStyle name="20% - Accent2 2" xfId="13"/>
    <cellStyle name="20% - Accent2 2 2" xfId="14"/>
    <cellStyle name="20% - Accent2 2 2 2" xfId="25669"/>
    <cellStyle name="20% - Accent2 2 2 2 2" xfId="25994"/>
    <cellStyle name="20% - Accent2 2 2 3" xfId="25670"/>
    <cellStyle name="20% - Accent2 2 2 4" xfId="25671"/>
    <cellStyle name="20% - Accent2 2 2 5" xfId="25668"/>
    <cellStyle name="20% - Accent2 2 3" xfId="25672"/>
    <cellStyle name="20% - Accent2 2 3 2" xfId="25995"/>
    <cellStyle name="20% - Accent2 2 4" xfId="25673"/>
    <cellStyle name="20% - Accent2 2 5" xfId="25674"/>
    <cellStyle name="20% - Accent2 2 6" xfId="26193"/>
    <cellStyle name="20% - Accent2 2 7" xfId="25667"/>
    <cellStyle name="20% - Accent2 3" xfId="26647"/>
    <cellStyle name="20% - Accent2 4" xfId="26648"/>
    <cellStyle name="20% - Accent2 5" xfId="26649"/>
    <cellStyle name="20% - Accent2 5 2" xfId="26650"/>
    <cellStyle name="20% - Accent2 5 2 2" xfId="26651"/>
    <cellStyle name="20% - Accent2 5 2 3" xfId="26652"/>
    <cellStyle name="20% - Accent2 5 3" xfId="26653"/>
    <cellStyle name="20% - Accent2 5 4" xfId="26654"/>
    <cellStyle name="20% - Accent2 5 5" xfId="26655"/>
    <cellStyle name="20% - Accent2 6" xfId="26656"/>
    <cellStyle name="20% - Accent2 7" xfId="26657"/>
    <cellStyle name="20% - Accent2 8" xfId="26658"/>
    <cellStyle name="20% - Accent2 9" xfId="26659"/>
    <cellStyle name="20% - Accent3 2" xfId="15"/>
    <cellStyle name="20% - Accent3 2 2" xfId="16"/>
    <cellStyle name="20% - Accent3 2 2 2" xfId="25676"/>
    <cellStyle name="20% - Accent3 2 2 2 2" xfId="25996"/>
    <cellStyle name="20% - Accent3 2 2 3" xfId="25677"/>
    <cellStyle name="20% - Accent3 2 2 4" xfId="25678"/>
    <cellStyle name="20% - Accent3 2 2 5" xfId="25675"/>
    <cellStyle name="20% - Accent3 2 3" xfId="25679"/>
    <cellStyle name="20% - Accent3 2 3 2" xfId="25997"/>
    <cellStyle name="20% - Accent3 2 4" xfId="25680"/>
    <cellStyle name="20% - Accent3 2 5" xfId="25681"/>
    <cellStyle name="20% - Accent3 2 6" xfId="26194"/>
    <cellStyle name="20% - Accent3 3" xfId="26660"/>
    <cellStyle name="20% - Accent3 4" xfId="26661"/>
    <cellStyle name="20% - Accent3 5" xfId="26662"/>
    <cellStyle name="20% - Accent3 5 2" xfId="26663"/>
    <cellStyle name="20% - Accent3 5 2 2" xfId="26664"/>
    <cellStyle name="20% - Accent3 5 2 3" xfId="26665"/>
    <cellStyle name="20% - Accent3 5 3" xfId="26666"/>
    <cellStyle name="20% - Accent3 5 4" xfId="26667"/>
    <cellStyle name="20% - Accent3 5 5" xfId="26668"/>
    <cellStyle name="20% - Accent3 6" xfId="26669"/>
    <cellStyle name="20% - Accent3 7" xfId="26670"/>
    <cellStyle name="20% - Accent3 8" xfId="26671"/>
    <cellStyle name="20% - Accent3 9" xfId="26672"/>
    <cellStyle name="20% - Accent4 2" xfId="17"/>
    <cellStyle name="20% - Accent4 2 2" xfId="18"/>
    <cellStyle name="20% - Accent4 2 2 2" xfId="25684"/>
    <cellStyle name="20% - Accent4 2 2 2 2" xfId="25998"/>
    <cellStyle name="20% - Accent4 2 2 3" xfId="25685"/>
    <cellStyle name="20% - Accent4 2 2 4" xfId="25686"/>
    <cellStyle name="20% - Accent4 2 2 5" xfId="25683"/>
    <cellStyle name="20% - Accent4 2 3" xfId="25687"/>
    <cellStyle name="20% - Accent4 2 3 2" xfId="25999"/>
    <cellStyle name="20% - Accent4 2 4" xfId="25688"/>
    <cellStyle name="20% - Accent4 2 5" xfId="25689"/>
    <cellStyle name="20% - Accent4 2 6" xfId="26195"/>
    <cellStyle name="20% - Accent4 2 7" xfId="25682"/>
    <cellStyle name="20% - Accent4 3" xfId="26673"/>
    <cellStyle name="20% - Accent4 4" xfId="26674"/>
    <cellStyle name="20% - Accent4 5" xfId="26675"/>
    <cellStyle name="20% - Accent4 5 2" xfId="26676"/>
    <cellStyle name="20% - Accent4 5 2 2" xfId="26677"/>
    <cellStyle name="20% - Accent4 5 2 3" xfId="26678"/>
    <cellStyle name="20% - Accent4 5 3" xfId="26679"/>
    <cellStyle name="20% - Accent4 5 4" xfId="26680"/>
    <cellStyle name="20% - Accent4 5 5" xfId="26681"/>
    <cellStyle name="20% - Accent4 6" xfId="26682"/>
    <cellStyle name="20% - Accent4 7" xfId="26683"/>
    <cellStyle name="20% - Accent4 8" xfId="26684"/>
    <cellStyle name="20% - Accent4 9" xfId="26685"/>
    <cellStyle name="20% - Accent5 2" xfId="19"/>
    <cellStyle name="20% - Accent5 2 2" xfId="20"/>
    <cellStyle name="20% - Accent5 2 2 2" xfId="25692"/>
    <cellStyle name="20% - Accent5 2 2 2 2" xfId="26000"/>
    <cellStyle name="20% - Accent5 2 2 3" xfId="25693"/>
    <cellStyle name="20% - Accent5 2 2 4" xfId="25694"/>
    <cellStyle name="20% - Accent5 2 2 5" xfId="25691"/>
    <cellStyle name="20% - Accent5 2 3" xfId="25695"/>
    <cellStyle name="20% - Accent5 2 3 2" xfId="26001"/>
    <cellStyle name="20% - Accent5 2 4" xfId="25696"/>
    <cellStyle name="20% - Accent5 2 5" xfId="25697"/>
    <cellStyle name="20% - Accent5 2 6" xfId="26196"/>
    <cellStyle name="20% - Accent5 2 7" xfId="25690"/>
    <cellStyle name="20% - Accent5 3" xfId="26686"/>
    <cellStyle name="20% - Accent5 4" xfId="26687"/>
    <cellStyle name="20% - Accent5 5" xfId="26688"/>
    <cellStyle name="20% - Accent5 5 2" xfId="26689"/>
    <cellStyle name="20% - Accent5 5 2 2" xfId="26690"/>
    <cellStyle name="20% - Accent5 5 2 3" xfId="26691"/>
    <cellStyle name="20% - Accent5 5 3" xfId="26692"/>
    <cellStyle name="20% - Accent5 5 4" xfId="26693"/>
    <cellStyle name="20% - Accent5 5 5" xfId="26694"/>
    <cellStyle name="20% - Accent5 6" xfId="26695"/>
    <cellStyle name="20% - Accent5 7" xfId="26696"/>
    <cellStyle name="20% - Accent5 8" xfId="26697"/>
    <cellStyle name="20% - Accent5 9" xfId="26698"/>
    <cellStyle name="20% - Accent6 2" xfId="21"/>
    <cellStyle name="20% - Accent6 2 2" xfId="22"/>
    <cellStyle name="20% - Accent6 2 2 2" xfId="25700"/>
    <cellStyle name="20% - Accent6 2 2 2 2" xfId="26003"/>
    <cellStyle name="20% - Accent6 2 2 3" xfId="26002"/>
    <cellStyle name="20% - Accent6 2 2 4" xfId="26699"/>
    <cellStyle name="20% - Accent6 2 2 5" xfId="25699"/>
    <cellStyle name="20% - Accent6 2 3" xfId="25701"/>
    <cellStyle name="20% - Accent6 2 3 2" xfId="26004"/>
    <cellStyle name="20% - Accent6 2 4" xfId="25702"/>
    <cellStyle name="20% - Accent6 2 5" xfId="26197"/>
    <cellStyle name="20% - Accent6 2 6" xfId="25698"/>
    <cellStyle name="20% - Accent6 3" xfId="26700"/>
    <cellStyle name="20% - Accent6 4" xfId="26701"/>
    <cellStyle name="20% - Accent6 5" xfId="26702"/>
    <cellStyle name="20% - Accent6 5 2" xfId="26703"/>
    <cellStyle name="20% - Accent6 5 2 2" xfId="26704"/>
    <cellStyle name="20% - Accent6 5 2 3" xfId="26705"/>
    <cellStyle name="20% - Accent6 5 3" xfId="26706"/>
    <cellStyle name="20% - Accent6 5 4" xfId="26707"/>
    <cellStyle name="20% - Accent6 5 5" xfId="26708"/>
    <cellStyle name="20% - Accent6 6" xfId="26709"/>
    <cellStyle name="20% - Accent6 7" xfId="26710"/>
    <cellStyle name="20% - Accent6 8" xfId="26711"/>
    <cellStyle name="20% - Accent6 9" xfId="26712"/>
    <cellStyle name="40% - Accent1 2" xfId="23"/>
    <cellStyle name="40% - Accent1 2 2" xfId="24"/>
    <cellStyle name="40% - Accent1 2 2 2" xfId="25705"/>
    <cellStyle name="40% - Accent1 2 2 2 2" xfId="26005"/>
    <cellStyle name="40% - Accent1 2 2 3" xfId="25706"/>
    <cellStyle name="40% - Accent1 2 2 4" xfId="25707"/>
    <cellStyle name="40% - Accent1 2 2 5" xfId="25704"/>
    <cellStyle name="40% - Accent1 2 3" xfId="25708"/>
    <cellStyle name="40% - Accent1 2 3 2" xfId="26006"/>
    <cellStyle name="40% - Accent1 2 4" xfId="25709"/>
    <cellStyle name="40% - Accent1 2 5" xfId="25710"/>
    <cellStyle name="40% - Accent1 2 6" xfId="26198"/>
    <cellStyle name="40% - Accent1 2 7" xfId="25703"/>
    <cellStyle name="40% - Accent1 3" xfId="26713"/>
    <cellStyle name="40% - Accent1 4" xfId="26714"/>
    <cellStyle name="40% - Accent1 5" xfId="26715"/>
    <cellStyle name="40% - Accent1 5 2" xfId="26716"/>
    <cellStyle name="40% - Accent1 5 2 2" xfId="26717"/>
    <cellStyle name="40% - Accent1 5 2 3" xfId="26718"/>
    <cellStyle name="40% - Accent1 5 3" xfId="26719"/>
    <cellStyle name="40% - Accent1 5 4" xfId="26720"/>
    <cellStyle name="40% - Accent1 5 5" xfId="26721"/>
    <cellStyle name="40% - Accent1 6" xfId="26722"/>
    <cellStyle name="40% - Accent1 7" xfId="26723"/>
    <cellStyle name="40% - Accent1 8" xfId="26724"/>
    <cellStyle name="40% - Accent1 9" xfId="26725"/>
    <cellStyle name="40% - Accent2 2" xfId="25"/>
    <cellStyle name="40% - Accent2 2 2" xfId="26"/>
    <cellStyle name="40% - Accent2 2 2 2" xfId="25712"/>
    <cellStyle name="40% - Accent2 2 2 2 2" xfId="26008"/>
    <cellStyle name="40% - Accent2 2 2 3" xfId="26007"/>
    <cellStyle name="40% - Accent2 2 2 4" xfId="26726"/>
    <cellStyle name="40% - Accent2 2 2 5" xfId="25711"/>
    <cellStyle name="40% - Accent2 2 3" xfId="25713"/>
    <cellStyle name="40% - Accent2 2 3 2" xfId="26009"/>
    <cellStyle name="40% - Accent2 2 4" xfId="25714"/>
    <cellStyle name="40% - Accent2 2 5" xfId="26199"/>
    <cellStyle name="40% - Accent2 3" xfId="26727"/>
    <cellStyle name="40% - Accent2 4" xfId="26728"/>
    <cellStyle name="40% - Accent2 5" xfId="26729"/>
    <cellStyle name="40% - Accent2 5 2" xfId="26730"/>
    <cellStyle name="40% - Accent2 5 2 2" xfId="26731"/>
    <cellStyle name="40% - Accent2 5 2 3" xfId="26732"/>
    <cellStyle name="40% - Accent2 5 3" xfId="26733"/>
    <cellStyle name="40% - Accent2 5 4" xfId="26734"/>
    <cellStyle name="40% - Accent2 5 5" xfId="26735"/>
    <cellStyle name="40% - Accent2 6" xfId="26736"/>
    <cellStyle name="40% - Accent2 7" xfId="26737"/>
    <cellStyle name="40% - Accent2 8" xfId="26738"/>
    <cellStyle name="40% - Accent2 9" xfId="26739"/>
    <cellStyle name="40% - Accent3 2" xfId="27"/>
    <cellStyle name="40% - Accent3 2 2" xfId="28"/>
    <cellStyle name="40% - Accent3 2 2 2" xfId="25716"/>
    <cellStyle name="40% - Accent3 2 2 2 2" xfId="26010"/>
    <cellStyle name="40% - Accent3 2 2 3" xfId="25717"/>
    <cellStyle name="40% - Accent3 2 2 4" xfId="25718"/>
    <cellStyle name="40% - Accent3 2 2 5" xfId="25715"/>
    <cellStyle name="40% - Accent3 2 3" xfId="25719"/>
    <cellStyle name="40% - Accent3 2 3 2" xfId="26011"/>
    <cellStyle name="40% - Accent3 2 4" xfId="25720"/>
    <cellStyle name="40% - Accent3 2 5" xfId="25721"/>
    <cellStyle name="40% - Accent3 2 6" xfId="26200"/>
    <cellStyle name="40% - Accent3 3" xfId="26740"/>
    <cellStyle name="40% - Accent3 4" xfId="26741"/>
    <cellStyle name="40% - Accent3 5" xfId="26742"/>
    <cellStyle name="40% - Accent3 5 2" xfId="26743"/>
    <cellStyle name="40% - Accent3 5 2 2" xfId="26744"/>
    <cellStyle name="40% - Accent3 5 2 3" xfId="26745"/>
    <cellStyle name="40% - Accent3 5 3" xfId="26746"/>
    <cellStyle name="40% - Accent3 5 4" xfId="26747"/>
    <cellStyle name="40% - Accent3 5 5" xfId="26748"/>
    <cellStyle name="40% - Accent3 6" xfId="26749"/>
    <cellStyle name="40% - Accent3 7" xfId="26750"/>
    <cellStyle name="40% - Accent3 8" xfId="26751"/>
    <cellStyle name="40% - Accent3 9" xfId="26752"/>
    <cellStyle name="40% - Accent4 2" xfId="29"/>
    <cellStyle name="40% - Accent4 2 2" xfId="30"/>
    <cellStyle name="40% - Accent4 2 2 2" xfId="25724"/>
    <cellStyle name="40% - Accent4 2 2 2 2" xfId="26012"/>
    <cellStyle name="40% - Accent4 2 2 3" xfId="25725"/>
    <cellStyle name="40% - Accent4 2 2 4" xfId="25726"/>
    <cellStyle name="40% - Accent4 2 2 5" xfId="25723"/>
    <cellStyle name="40% - Accent4 2 3" xfId="25727"/>
    <cellStyle name="40% - Accent4 2 3 2" xfId="26013"/>
    <cellStyle name="40% - Accent4 2 4" xfId="25728"/>
    <cellStyle name="40% - Accent4 2 5" xfId="25729"/>
    <cellStyle name="40% - Accent4 2 6" xfId="26201"/>
    <cellStyle name="40% - Accent4 2 7" xfId="25722"/>
    <cellStyle name="40% - Accent4 3" xfId="26753"/>
    <cellStyle name="40% - Accent4 4" xfId="26754"/>
    <cellStyle name="40% - Accent4 5" xfId="26755"/>
    <cellStyle name="40% - Accent4 5 2" xfId="26756"/>
    <cellStyle name="40% - Accent4 5 2 2" xfId="26757"/>
    <cellStyle name="40% - Accent4 5 2 3" xfId="26758"/>
    <cellStyle name="40% - Accent4 5 3" xfId="26759"/>
    <cellStyle name="40% - Accent4 5 4" xfId="26760"/>
    <cellStyle name="40% - Accent4 5 5" xfId="26761"/>
    <cellStyle name="40% - Accent4 6" xfId="26762"/>
    <cellStyle name="40% - Accent4 7" xfId="26763"/>
    <cellStyle name="40% - Accent4 8" xfId="26764"/>
    <cellStyle name="40% - Accent4 9" xfId="26765"/>
    <cellStyle name="40% - Accent5 2" xfId="31"/>
    <cellStyle name="40% - Accent5 2 2" xfId="32"/>
    <cellStyle name="40% - Accent5 2 2 2" xfId="25732"/>
    <cellStyle name="40% - Accent5 2 2 2 2" xfId="26015"/>
    <cellStyle name="40% - Accent5 2 2 3" xfId="26014"/>
    <cellStyle name="40% - Accent5 2 2 4" xfId="26766"/>
    <cellStyle name="40% - Accent5 2 2 5" xfId="25731"/>
    <cellStyle name="40% - Accent5 2 3" xfId="25733"/>
    <cellStyle name="40% - Accent5 2 3 2" xfId="26016"/>
    <cellStyle name="40% - Accent5 2 4" xfId="25734"/>
    <cellStyle name="40% - Accent5 2 5" xfId="26202"/>
    <cellStyle name="40% - Accent5 2 6" xfId="25730"/>
    <cellStyle name="40% - Accent5 3" xfId="26767"/>
    <cellStyle name="40% - Accent5 4" xfId="26768"/>
    <cellStyle name="40% - Accent5 5" xfId="26769"/>
    <cellStyle name="40% - Accent5 5 2" xfId="26770"/>
    <cellStyle name="40% - Accent5 5 2 2" xfId="26771"/>
    <cellStyle name="40% - Accent5 5 2 3" xfId="26772"/>
    <cellStyle name="40% - Accent5 5 3" xfId="26773"/>
    <cellStyle name="40% - Accent5 5 4" xfId="26774"/>
    <cellStyle name="40% - Accent5 5 5" xfId="26775"/>
    <cellStyle name="40% - Accent5 6" xfId="26776"/>
    <cellStyle name="40% - Accent5 7" xfId="26777"/>
    <cellStyle name="40% - Accent5 8" xfId="26778"/>
    <cellStyle name="40% - Accent5 9" xfId="26779"/>
    <cellStyle name="40% - Accent6 2" xfId="33"/>
    <cellStyle name="40% - Accent6 2 2" xfId="34"/>
    <cellStyle name="40% - Accent6 2 2 2" xfId="25737"/>
    <cellStyle name="40% - Accent6 2 2 2 2" xfId="26017"/>
    <cellStyle name="40% - Accent6 2 2 3" xfId="25738"/>
    <cellStyle name="40% - Accent6 2 2 4" xfId="25739"/>
    <cellStyle name="40% - Accent6 2 2 5" xfId="25736"/>
    <cellStyle name="40% - Accent6 2 3" xfId="25740"/>
    <cellStyle name="40% - Accent6 2 3 2" xfId="26018"/>
    <cellStyle name="40% - Accent6 2 4" xfId="25741"/>
    <cellStyle name="40% - Accent6 2 5" xfId="25742"/>
    <cellStyle name="40% - Accent6 2 6" xfId="26203"/>
    <cellStyle name="40% - Accent6 2 7" xfId="25735"/>
    <cellStyle name="40% - Accent6 3" xfId="26780"/>
    <cellStyle name="40% - Accent6 4" xfId="26781"/>
    <cellStyle name="40% - Accent6 5" xfId="26782"/>
    <cellStyle name="40% - Accent6 5 2" xfId="26783"/>
    <cellStyle name="40% - Accent6 5 2 2" xfId="26784"/>
    <cellStyle name="40% - Accent6 5 2 3" xfId="26785"/>
    <cellStyle name="40% - Accent6 5 3" xfId="26786"/>
    <cellStyle name="40% - Accent6 5 4" xfId="26787"/>
    <cellStyle name="40% - Accent6 5 5" xfId="26788"/>
    <cellStyle name="40% - Accent6 6" xfId="26789"/>
    <cellStyle name="40% - Accent6 7" xfId="26790"/>
    <cellStyle name="40% - Accent6 8" xfId="26791"/>
    <cellStyle name="40% - Accent6 9" xfId="26792"/>
    <cellStyle name="60% - Accent1 2" xfId="35"/>
    <cellStyle name="60% - Accent1 2 2" xfId="36"/>
    <cellStyle name="60% - Accent1 2 2 2" xfId="25744"/>
    <cellStyle name="60% - Accent1 2 3" xfId="25745"/>
    <cellStyle name="60% - Accent1 2 4" xfId="25746"/>
    <cellStyle name="60% - Accent1 2 5" xfId="26204"/>
    <cellStyle name="60% - Accent1 2 6" xfId="25743"/>
    <cellStyle name="60% - Accent1 3" xfId="26793"/>
    <cellStyle name="60% - Accent1 4" xfId="26794"/>
    <cellStyle name="60% - Accent1 5" xfId="26795"/>
    <cellStyle name="60% - Accent1 6" xfId="26796"/>
    <cellStyle name="60% - Accent1 7" xfId="26797"/>
    <cellStyle name="60% - Accent1 8" xfId="26798"/>
    <cellStyle name="60% - Accent1 9" xfId="26799"/>
    <cellStyle name="60% - Accent2 2" xfId="37"/>
    <cellStyle name="60% - Accent2 2 2" xfId="38"/>
    <cellStyle name="60% - Accent2 2 2 2" xfId="26800"/>
    <cellStyle name="60% - Accent2 2 2 3" xfId="25748"/>
    <cellStyle name="60% - Accent2 2 3" xfId="25749"/>
    <cellStyle name="60% - Accent2 2 4" xfId="26205"/>
    <cellStyle name="60% - Accent2 2 5" xfId="25747"/>
    <cellStyle name="60% - Accent2 3" xfId="26801"/>
    <cellStyle name="60% - Accent2 4" xfId="26802"/>
    <cellStyle name="60% - Accent2 5" xfId="26803"/>
    <cellStyle name="60% - Accent2 6" xfId="26804"/>
    <cellStyle name="60% - Accent2 7" xfId="26805"/>
    <cellStyle name="60% - Accent2 8" xfId="26806"/>
    <cellStyle name="60% - Accent2 9" xfId="26807"/>
    <cellStyle name="60% - Accent3 2" xfId="39"/>
    <cellStyle name="60% - Accent3 2 2" xfId="40"/>
    <cellStyle name="60% - Accent3 2 2 2" xfId="25751"/>
    <cellStyle name="60% - Accent3 2 3" xfId="25752"/>
    <cellStyle name="60% - Accent3 2 4" xfId="25753"/>
    <cellStyle name="60% - Accent3 2 5" xfId="26206"/>
    <cellStyle name="60% - Accent3 2 6" xfId="25750"/>
    <cellStyle name="60% - Accent3 3" xfId="26808"/>
    <cellStyle name="60% - Accent3 4" xfId="26809"/>
    <cellStyle name="60% - Accent3 5" xfId="26810"/>
    <cellStyle name="60% - Accent3 6" xfId="26811"/>
    <cellStyle name="60% - Accent3 7" xfId="26812"/>
    <cellStyle name="60% - Accent3 8" xfId="26813"/>
    <cellStyle name="60% - Accent3 9" xfId="26814"/>
    <cellStyle name="60% - Accent4 2" xfId="41"/>
    <cellStyle name="60% - Accent4 2 2" xfId="42"/>
    <cellStyle name="60% - Accent4 2 2 2" xfId="25755"/>
    <cellStyle name="60% - Accent4 2 3" xfId="25756"/>
    <cellStyle name="60% - Accent4 2 4" xfId="25757"/>
    <cellStyle name="60% - Accent4 2 5" xfId="26207"/>
    <cellStyle name="60% - Accent4 2 6" xfId="25754"/>
    <cellStyle name="60% - Accent4 3" xfId="26815"/>
    <cellStyle name="60% - Accent4 4" xfId="26816"/>
    <cellStyle name="60% - Accent4 5" xfId="26817"/>
    <cellStyle name="60% - Accent4 6" xfId="26818"/>
    <cellStyle name="60% - Accent4 7" xfId="26819"/>
    <cellStyle name="60% - Accent4 8" xfId="26820"/>
    <cellStyle name="60% - Accent4 9" xfId="26821"/>
    <cellStyle name="60% - Accent5 2" xfId="43"/>
    <cellStyle name="60% - Accent5 2 2" xfId="44"/>
    <cellStyle name="60% - Accent5 2 2 2" xfId="26822"/>
    <cellStyle name="60% - Accent5 2 2 3" xfId="25759"/>
    <cellStyle name="60% - Accent5 2 3" xfId="25760"/>
    <cellStyle name="60% - Accent5 2 4" xfId="26208"/>
    <cellStyle name="60% - Accent5 2 5" xfId="25758"/>
    <cellStyle name="60% - Accent5 3" xfId="26823"/>
    <cellStyle name="60% - Accent5 4" xfId="26824"/>
    <cellStyle name="60% - Accent5 5" xfId="26825"/>
    <cellStyle name="60% - Accent5 6" xfId="26826"/>
    <cellStyle name="60% - Accent5 7" xfId="26827"/>
    <cellStyle name="60% - Accent5 8" xfId="26828"/>
    <cellStyle name="60% - Accent5 9" xfId="26829"/>
    <cellStyle name="60% - Accent6 2" xfId="45"/>
    <cellStyle name="60% - Accent6 2 2" xfId="46"/>
    <cellStyle name="60% - Accent6 2 2 2" xfId="25762"/>
    <cellStyle name="60% - Accent6 2 3" xfId="25763"/>
    <cellStyle name="60% - Accent6 2 4" xfId="25764"/>
    <cellStyle name="60% - Accent6 2 5" xfId="26209"/>
    <cellStyle name="60% - Accent6 2 6" xfId="25761"/>
    <cellStyle name="60% - Accent6 3" xfId="26830"/>
    <cellStyle name="60% - Accent6 4" xfId="26831"/>
    <cellStyle name="60% - Accent6 5" xfId="26832"/>
    <cellStyle name="60% - Accent6 6" xfId="26833"/>
    <cellStyle name="60% - Accent6 7" xfId="26834"/>
    <cellStyle name="60% - Accent6 8" xfId="26835"/>
    <cellStyle name="60% - Accent6 9" xfId="26836"/>
    <cellStyle name="A3 297 x 420 mm" xfId="1739"/>
    <cellStyle name="A3 297 x 420 mm 2" xfId="47"/>
    <cellStyle name="A3 297 x 420 mm 2 2" xfId="1740"/>
    <cellStyle name="A3 297 x 420 mm 3" xfId="1741"/>
    <cellStyle name="Accent1 - 20%" xfId="2903"/>
    <cellStyle name="Accent1 - 40%" xfId="2904"/>
    <cellStyle name="Accent1 - 60%" xfId="2905"/>
    <cellStyle name="Accent1 2" xfId="48"/>
    <cellStyle name="Accent1 2 2" xfId="49"/>
    <cellStyle name="Accent1 2 2 2" xfId="25766"/>
    <cellStyle name="Accent1 2 3" xfId="2902"/>
    <cellStyle name="Accent1 2 3 2" xfId="25767"/>
    <cellStyle name="Accent1 2 4" xfId="25768"/>
    <cellStyle name="Accent1 2 5" xfId="26210"/>
    <cellStyle name="Accent1 2 6" xfId="25765"/>
    <cellStyle name="Accent1 3" xfId="2985"/>
    <cellStyle name="Accent1 3 2" xfId="26837"/>
    <cellStyle name="Accent1 4" xfId="3000"/>
    <cellStyle name="Accent1 4 2" xfId="26838"/>
    <cellStyle name="Accent1 5" xfId="3002"/>
    <cellStyle name="Accent1 5 2" xfId="26839"/>
    <cellStyle name="Accent1 6" xfId="26840"/>
    <cellStyle name="Accent1 7" xfId="26841"/>
    <cellStyle name="Accent1 8" xfId="26842"/>
    <cellStyle name="Accent1 9" xfId="26843"/>
    <cellStyle name="Accent2 - 20%" xfId="2907"/>
    <cellStyle name="Accent2 - 40%" xfId="2908"/>
    <cellStyle name="Accent2 - 60%" xfId="2909"/>
    <cellStyle name="Accent2 2" xfId="50"/>
    <cellStyle name="Accent2 2 2" xfId="51"/>
    <cellStyle name="Accent2 2 2 2" xfId="26844"/>
    <cellStyle name="Accent2 2 2 3" xfId="25770"/>
    <cellStyle name="Accent2 2 3" xfId="2906"/>
    <cellStyle name="Accent2 2 3 2" xfId="25771"/>
    <cellStyle name="Accent2 2 4" xfId="26211"/>
    <cellStyle name="Accent2 2 5" xfId="25769"/>
    <cellStyle name="Accent2 3" xfId="2986"/>
    <cellStyle name="Accent2 3 2" xfId="26845"/>
    <cellStyle name="Accent2 4" xfId="2999"/>
    <cellStyle name="Accent2 4 2" xfId="26846"/>
    <cellStyle name="Accent2 5" xfId="3001"/>
    <cellStyle name="Accent2 5 2" xfId="26847"/>
    <cellStyle name="Accent2 6" xfId="26848"/>
    <cellStyle name="Accent2 7" xfId="26849"/>
    <cellStyle name="Accent2 8" xfId="26850"/>
    <cellStyle name="Accent2 9" xfId="26851"/>
    <cellStyle name="Accent3 - 20%" xfId="2911"/>
    <cellStyle name="Accent3 - 40%" xfId="2912"/>
    <cellStyle name="Accent3 - 60%" xfId="2913"/>
    <cellStyle name="Accent3 2" xfId="52"/>
    <cellStyle name="Accent3 2 2" xfId="53"/>
    <cellStyle name="Accent3 2 2 2" xfId="26852"/>
    <cellStyle name="Accent3 2 2 3" xfId="25773"/>
    <cellStyle name="Accent3 2 3" xfId="2910"/>
    <cellStyle name="Accent3 2 3 2" xfId="25774"/>
    <cellStyle name="Accent3 2 4" xfId="26212"/>
    <cellStyle name="Accent3 2 5" xfId="25772"/>
    <cellStyle name="Accent3 3" xfId="2988"/>
    <cellStyle name="Accent3 3 2" xfId="26853"/>
    <cellStyle name="Accent3 4" xfId="2998"/>
    <cellStyle name="Accent3 4 2" xfId="26854"/>
    <cellStyle name="Accent3 5" xfId="2987"/>
    <cellStyle name="Accent3 5 2" xfId="26855"/>
    <cellStyle name="Accent3 6" xfId="26856"/>
    <cellStyle name="Accent3 7" xfId="26857"/>
    <cellStyle name="Accent3 8" xfId="26858"/>
    <cellStyle name="Accent3 9" xfId="26859"/>
    <cellStyle name="Accent4 - 20%" xfId="2915"/>
    <cellStyle name="Accent4 - 40%" xfId="2916"/>
    <cellStyle name="Accent4 - 60%" xfId="2917"/>
    <cellStyle name="Accent4 2" xfId="54"/>
    <cellStyle name="Accent4 2 2" xfId="55"/>
    <cellStyle name="Accent4 2 2 2" xfId="25775"/>
    <cellStyle name="Accent4 2 3" xfId="2914"/>
    <cellStyle name="Accent4 2 3 2" xfId="25776"/>
    <cellStyle name="Accent4 2 4" xfId="25777"/>
    <cellStyle name="Accent4 2 5" xfId="26213"/>
    <cellStyle name="Accent4 3" xfId="2990"/>
    <cellStyle name="Accent4 3 2" xfId="26860"/>
    <cellStyle name="Accent4 4" xfId="2997"/>
    <cellStyle name="Accent4 4 2" xfId="26861"/>
    <cellStyle name="Accent4 5" xfId="2989"/>
    <cellStyle name="Accent4 5 2" xfId="26862"/>
    <cellStyle name="Accent4 6" xfId="26863"/>
    <cellStyle name="Accent4 7" xfId="26864"/>
    <cellStyle name="Accent4 8" xfId="26865"/>
    <cellStyle name="Accent4 9" xfId="26866"/>
    <cellStyle name="Accent5 - 20%" xfId="2919"/>
    <cellStyle name="Accent5 - 40%" xfId="2920"/>
    <cellStyle name="Accent5 - 60%" xfId="2921"/>
    <cellStyle name="Accent5 2" xfId="56"/>
    <cellStyle name="Accent5 2 2" xfId="57"/>
    <cellStyle name="Accent5 2 2 2" xfId="26867"/>
    <cellStyle name="Accent5 2 2 3" xfId="25778"/>
    <cellStyle name="Accent5 2 3" xfId="2918"/>
    <cellStyle name="Accent5 2 3 2" xfId="25779"/>
    <cellStyle name="Accent5 2 4" xfId="26214"/>
    <cellStyle name="Accent5 3" xfId="2992"/>
    <cellStyle name="Accent5 3 2" xfId="26868"/>
    <cellStyle name="Accent5 4" xfId="2996"/>
    <cellStyle name="Accent5 4 2" xfId="26869"/>
    <cellStyle name="Accent5 5" xfId="2991"/>
    <cellStyle name="Accent5 5 2" xfId="26870"/>
    <cellStyle name="Accent5 6" xfId="26871"/>
    <cellStyle name="Accent5 7" xfId="26872"/>
    <cellStyle name="Accent5 8" xfId="26873"/>
    <cellStyle name="Accent5 9" xfId="26874"/>
    <cellStyle name="Accent6 - 20%" xfId="2923"/>
    <cellStyle name="Accent6 - 40%" xfId="2924"/>
    <cellStyle name="Accent6 - 60%" xfId="2925"/>
    <cellStyle name="Accent6 2" xfId="58"/>
    <cellStyle name="Accent6 2 2" xfId="59"/>
    <cellStyle name="Accent6 2 2 2" xfId="26875"/>
    <cellStyle name="Accent6 2 2 3" xfId="25781"/>
    <cellStyle name="Accent6 2 3" xfId="2922"/>
    <cellStyle name="Accent6 2 3 2" xfId="25782"/>
    <cellStyle name="Accent6 2 4" xfId="26215"/>
    <cellStyle name="Accent6 2 5" xfId="25780"/>
    <cellStyle name="Accent6 3" xfId="2993"/>
    <cellStyle name="Accent6 3 2" xfId="26876"/>
    <cellStyle name="Accent6 4" xfId="2995"/>
    <cellStyle name="Accent6 4 2" xfId="26877"/>
    <cellStyle name="Accent6 5" xfId="2994"/>
    <cellStyle name="Accent6 5 2" xfId="26878"/>
    <cellStyle name="Accent6 6" xfId="26879"/>
    <cellStyle name="Accent6 7" xfId="26880"/>
    <cellStyle name="Accent6 8" xfId="26881"/>
    <cellStyle name="Accent6 9" xfId="26882"/>
    <cellStyle name="Bad 2" xfId="60"/>
    <cellStyle name="Bad 2 2" xfId="61"/>
    <cellStyle name="Bad 2 2 2" xfId="26883"/>
    <cellStyle name="Bad 2 2 3" xfId="25784"/>
    <cellStyle name="Bad 2 3" xfId="2926"/>
    <cellStyle name="Bad 2 3 2" xfId="25785"/>
    <cellStyle name="Bad 2 4" xfId="26216"/>
    <cellStyle name="Bad 2 5" xfId="25783"/>
    <cellStyle name="Bad 3" xfId="26884"/>
    <cellStyle name="Bad 4" xfId="26885"/>
    <cellStyle name="Bad 5" xfId="26886"/>
    <cellStyle name="Bad 6" xfId="26887"/>
    <cellStyle name="Bad 7" xfId="26888"/>
    <cellStyle name="Bad 8" xfId="26889"/>
    <cellStyle name="Bad 9" xfId="26890"/>
    <cellStyle name="Basic" xfId="62"/>
    <cellStyle name="black" xfId="63"/>
    <cellStyle name="blu" xfId="64"/>
    <cellStyle name="bot" xfId="65"/>
    <cellStyle name="Bullet" xfId="66"/>
    <cellStyle name="Bullet [0]" xfId="67"/>
    <cellStyle name="Bullet [2]" xfId="68"/>
    <cellStyle name="Bullet [4]" xfId="69"/>
    <cellStyle name="c" xfId="70"/>
    <cellStyle name="c," xfId="71"/>
    <cellStyle name="c_HardInc " xfId="72"/>
    <cellStyle name="c_HardInc _ITC Great Plains Formula 1-12-09a" xfId="73"/>
    <cellStyle name="C00A" xfId="74"/>
    <cellStyle name="C00B" xfId="75"/>
    <cellStyle name="C00L" xfId="76"/>
    <cellStyle name="C01A" xfId="77"/>
    <cellStyle name="C01B" xfId="78"/>
    <cellStyle name="C01H" xfId="79"/>
    <cellStyle name="C01L" xfId="80"/>
    <cellStyle name="C02A" xfId="81"/>
    <cellStyle name="C02A 2" xfId="82"/>
    <cellStyle name="C02B" xfId="83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B" xfId="91"/>
    <cellStyle name="C04H" xfId="92"/>
    <cellStyle name="C04L" xfId="93"/>
    <cellStyle name="C05A" xfId="94"/>
    <cellStyle name="C05B" xfId="95"/>
    <cellStyle name="C05H" xfId="96"/>
    <cellStyle name="C05L" xfId="97"/>
    <cellStyle name="C05L 2" xfId="98"/>
    <cellStyle name="C06A" xfId="99"/>
    <cellStyle name="C06B" xfId="100"/>
    <cellStyle name="C06H" xfId="101"/>
    <cellStyle name="C06L" xfId="102"/>
    <cellStyle name="C07A" xfId="103"/>
    <cellStyle name="C07B" xfId="104"/>
    <cellStyle name="C07H" xfId="105"/>
    <cellStyle name="C07L" xfId="106"/>
    <cellStyle name="c1" xfId="107"/>
    <cellStyle name="c1," xfId="108"/>
    <cellStyle name="c2" xfId="109"/>
    <cellStyle name="c2," xfId="110"/>
    <cellStyle name="c3" xfId="111"/>
    <cellStyle name="Calculation 2" xfId="112"/>
    <cellStyle name="Calculation 2 10" xfId="3416"/>
    <cellStyle name="Calculation 2 10 2" xfId="5954"/>
    <cellStyle name="Calculation 2 10 3" xfId="10056"/>
    <cellStyle name="Calculation 2 10 4" xfId="11450"/>
    <cellStyle name="Calculation 2 10 5" xfId="13870"/>
    <cellStyle name="Calculation 2 10 6" xfId="16969"/>
    <cellStyle name="Calculation 2 10 7" xfId="18566"/>
    <cellStyle name="Calculation 2 10 8" xfId="21665"/>
    <cellStyle name="Calculation 2 10 9" xfId="23125"/>
    <cellStyle name="Calculation 2 11" xfId="3429"/>
    <cellStyle name="Calculation 2 11 2" xfId="5967"/>
    <cellStyle name="Calculation 2 11 3" xfId="8632"/>
    <cellStyle name="Calculation 2 11 4" xfId="10745"/>
    <cellStyle name="Calculation 2 11 5" xfId="14902"/>
    <cellStyle name="Calculation 2 11 6" xfId="15965"/>
    <cellStyle name="Calculation 2 11 7" xfId="19598"/>
    <cellStyle name="Calculation 2 11 8" xfId="20661"/>
    <cellStyle name="Calculation 2 11 9" xfId="24067"/>
    <cellStyle name="Calculation 2 12" xfId="3332"/>
    <cellStyle name="Calculation 2 12 2" xfId="5870"/>
    <cellStyle name="Calculation 2 12 3" xfId="9527"/>
    <cellStyle name="Calculation 2 12 4" xfId="12104"/>
    <cellStyle name="Calculation 2 12 5" xfId="14586"/>
    <cellStyle name="Calculation 2 12 6" xfId="16452"/>
    <cellStyle name="Calculation 2 12 7" xfId="19282"/>
    <cellStyle name="Calculation 2 12 8" xfId="21148"/>
    <cellStyle name="Calculation 2 12 9" xfId="23778"/>
    <cellStyle name="Calculation 2 13" xfId="3405"/>
    <cellStyle name="Calculation 2 13 2" xfId="5943"/>
    <cellStyle name="Calculation 2 13 3" xfId="9674"/>
    <cellStyle name="Calculation 2 13 4" xfId="11459"/>
    <cellStyle name="Calculation 2 13 5" xfId="13881"/>
    <cellStyle name="Calculation 2 13 6" xfId="16466"/>
    <cellStyle name="Calculation 2 13 7" xfId="18577"/>
    <cellStyle name="Calculation 2 13 8" xfId="21162"/>
    <cellStyle name="Calculation 2 13 9" xfId="23134"/>
    <cellStyle name="Calculation 2 14" xfId="3540"/>
    <cellStyle name="Calculation 2 14 2" xfId="6078"/>
    <cellStyle name="Calculation 2 14 3" xfId="9007"/>
    <cellStyle name="Calculation 2 14 4" xfId="10417"/>
    <cellStyle name="Calculation 2 14 5" xfId="12742"/>
    <cellStyle name="Calculation 2 14 6" xfId="16994"/>
    <cellStyle name="Calculation 2 14 7" xfId="17438"/>
    <cellStyle name="Calculation 2 14 8" xfId="21690"/>
    <cellStyle name="Calculation 2 14 9" xfId="22088"/>
    <cellStyle name="Calculation 2 15" xfId="3497"/>
    <cellStyle name="Calculation 2 15 2" xfId="6035"/>
    <cellStyle name="Calculation 2 15 3" xfId="5441"/>
    <cellStyle name="Calculation 2 15 4" xfId="11563"/>
    <cellStyle name="Calculation 2 15 5" xfId="13998"/>
    <cellStyle name="Calculation 2 15 6" xfId="15101"/>
    <cellStyle name="Calculation 2 15 7" xfId="18694"/>
    <cellStyle name="Calculation 2 15 8" xfId="19797"/>
    <cellStyle name="Calculation 2 15 9" xfId="23237"/>
    <cellStyle name="Calculation 2 16" xfId="3633"/>
    <cellStyle name="Calculation 2 16 2" xfId="6171"/>
    <cellStyle name="Calculation 2 16 3" xfId="8936"/>
    <cellStyle name="Calculation 2 16 4" xfId="8785"/>
    <cellStyle name="Calculation 2 16 5" xfId="14935"/>
    <cellStyle name="Calculation 2 16 6" xfId="16474"/>
    <cellStyle name="Calculation 2 16 7" xfId="19631"/>
    <cellStyle name="Calculation 2 16 8" xfId="21170"/>
    <cellStyle name="Calculation 2 16 9" xfId="24098"/>
    <cellStyle name="Calculation 2 17" xfId="3692"/>
    <cellStyle name="Calculation 2 17 2" xfId="6230"/>
    <cellStyle name="Calculation 2 17 3" xfId="8299"/>
    <cellStyle name="Calculation 2 17 4" xfId="10976"/>
    <cellStyle name="Calculation 2 17 5" xfId="13348"/>
    <cellStyle name="Calculation 2 17 6" xfId="16736"/>
    <cellStyle name="Calculation 2 17 7" xfId="18044"/>
    <cellStyle name="Calculation 2 17 8" xfId="21432"/>
    <cellStyle name="Calculation 2 17 9" xfId="22647"/>
    <cellStyle name="Calculation 2 18" xfId="3682"/>
    <cellStyle name="Calculation 2 18 2" xfId="6220"/>
    <cellStyle name="Calculation 2 18 3" xfId="9656"/>
    <cellStyle name="Calculation 2 18 4" xfId="10932"/>
    <cellStyle name="Calculation 2 18 5" xfId="12805"/>
    <cellStyle name="Calculation 2 18 6" xfId="15685"/>
    <cellStyle name="Calculation 2 18 7" xfId="17501"/>
    <cellStyle name="Calculation 2 18 8" xfId="20381"/>
    <cellStyle name="Calculation 2 18 9" xfId="22142"/>
    <cellStyle name="Calculation 2 19" xfId="3893"/>
    <cellStyle name="Calculation 2 19 2" xfId="6431"/>
    <cellStyle name="Calculation 2 19 3" xfId="9104"/>
    <cellStyle name="Calculation 2 19 4" xfId="12002"/>
    <cellStyle name="Calculation 2 19 5" xfId="14481"/>
    <cellStyle name="Calculation 2 19 6" xfId="16025"/>
    <cellStyle name="Calculation 2 19 7" xfId="19177"/>
    <cellStyle name="Calculation 2 19 8" xfId="20721"/>
    <cellStyle name="Calculation 2 19 9" xfId="23677"/>
    <cellStyle name="Calculation 2 2" xfId="113"/>
    <cellStyle name="Calculation 2 2 10" xfId="3045"/>
    <cellStyle name="Calculation 2 2 11" xfId="25787"/>
    <cellStyle name="Calculation 2 2 2" xfId="5584"/>
    <cellStyle name="Calculation 2 2 3" xfId="9863"/>
    <cellStyle name="Calculation 2 2 4" xfId="11955"/>
    <cellStyle name="Calculation 2 2 5" xfId="14430"/>
    <cellStyle name="Calculation 2 2 6" xfId="16169"/>
    <cellStyle name="Calculation 2 2 7" xfId="19126"/>
    <cellStyle name="Calculation 2 2 8" xfId="20865"/>
    <cellStyle name="Calculation 2 2 9" xfId="23630"/>
    <cellStyle name="Calculation 2 20" xfId="3936"/>
    <cellStyle name="Calculation 2 20 2" xfId="6474"/>
    <cellStyle name="Calculation 2 20 3" xfId="10075"/>
    <cellStyle name="Calculation 2 20 4" xfId="10353"/>
    <cellStyle name="Calculation 2 20 5" xfId="12675"/>
    <cellStyle name="Calculation 2 20 6" xfId="13984"/>
    <cellStyle name="Calculation 2 20 7" xfId="17371"/>
    <cellStyle name="Calculation 2 20 8" xfId="18680"/>
    <cellStyle name="Calculation 2 20 9" xfId="22024"/>
    <cellStyle name="Calculation 2 21" xfId="3903"/>
    <cellStyle name="Calculation 2 21 2" xfId="6441"/>
    <cellStyle name="Calculation 2 21 3" xfId="9748"/>
    <cellStyle name="Calculation 2 21 4" xfId="9641"/>
    <cellStyle name="Calculation 2 21 5" xfId="14924"/>
    <cellStyle name="Calculation 2 21 6" xfId="15561"/>
    <cellStyle name="Calculation 2 21 7" xfId="19620"/>
    <cellStyle name="Calculation 2 21 8" xfId="20257"/>
    <cellStyle name="Calculation 2 21 9" xfId="24087"/>
    <cellStyle name="Calculation 2 22" xfId="3861"/>
    <cellStyle name="Calculation 2 22 2" xfId="6399"/>
    <cellStyle name="Calculation 2 22 3" xfId="8514"/>
    <cellStyle name="Calculation 2 22 4" xfId="11175"/>
    <cellStyle name="Calculation 2 22 5" xfId="13572"/>
    <cellStyle name="Calculation 2 22 6" xfId="13486"/>
    <cellStyle name="Calculation 2 22 7" xfId="18268"/>
    <cellStyle name="Calculation 2 22 8" xfId="18182"/>
    <cellStyle name="Calculation 2 22 9" xfId="22848"/>
    <cellStyle name="Calculation 2 23" xfId="3858"/>
    <cellStyle name="Calculation 2 23 2" xfId="6396"/>
    <cellStyle name="Calculation 2 23 3" xfId="8740"/>
    <cellStyle name="Calculation 2 23 4" xfId="10479"/>
    <cellStyle name="Calculation 2 23 5" xfId="12813"/>
    <cellStyle name="Calculation 2 23 6" xfId="15895"/>
    <cellStyle name="Calculation 2 23 7" xfId="17509"/>
    <cellStyle name="Calculation 2 23 8" xfId="20591"/>
    <cellStyle name="Calculation 2 23 9" xfId="22149"/>
    <cellStyle name="Calculation 2 24" xfId="4127"/>
    <cellStyle name="Calculation 2 24 2" xfId="6665"/>
    <cellStyle name="Calculation 2 24 3" xfId="9060"/>
    <cellStyle name="Calculation 2 24 4" xfId="11249"/>
    <cellStyle name="Calculation 2 24 5" xfId="13654"/>
    <cellStyle name="Calculation 2 24 6" xfId="12730"/>
    <cellStyle name="Calculation 2 24 7" xfId="18350"/>
    <cellStyle name="Calculation 2 24 8" xfId="17426"/>
    <cellStyle name="Calculation 2 24 9" xfId="22923"/>
    <cellStyle name="Calculation 2 25" xfId="4170"/>
    <cellStyle name="Calculation 2 25 2" xfId="6708"/>
    <cellStyle name="Calculation 2 25 3" xfId="8538"/>
    <cellStyle name="Calculation 2 25 4" xfId="11005"/>
    <cellStyle name="Calculation 2 25 5" xfId="13380"/>
    <cellStyle name="Calculation 2 25 6" xfId="15219"/>
    <cellStyle name="Calculation 2 25 7" xfId="18076"/>
    <cellStyle name="Calculation 2 25 8" xfId="19915"/>
    <cellStyle name="Calculation 2 25 9" xfId="22678"/>
    <cellStyle name="Calculation 2 26" xfId="4215"/>
    <cellStyle name="Calculation 2 26 2" xfId="6753"/>
    <cellStyle name="Calculation 2 26 3" xfId="8731"/>
    <cellStyle name="Calculation 2 26 4" xfId="10681"/>
    <cellStyle name="Calculation 2 26 5" xfId="13032"/>
    <cellStyle name="Calculation 2 26 6" xfId="16011"/>
    <cellStyle name="Calculation 2 26 7" xfId="17728"/>
    <cellStyle name="Calculation 2 26 8" xfId="20707"/>
    <cellStyle name="Calculation 2 26 9" xfId="22354"/>
    <cellStyle name="Calculation 2 27" xfId="4255"/>
    <cellStyle name="Calculation 2 27 2" xfId="6793"/>
    <cellStyle name="Calculation 2 27 3" xfId="9155"/>
    <cellStyle name="Calculation 2 27 4" xfId="10680"/>
    <cellStyle name="Calculation 2 27 5" xfId="13030"/>
    <cellStyle name="Calculation 2 27 6" xfId="16163"/>
    <cellStyle name="Calculation 2 27 7" xfId="17726"/>
    <cellStyle name="Calculation 2 27 8" xfId="20859"/>
    <cellStyle name="Calculation 2 27 9" xfId="22353"/>
    <cellStyle name="Calculation 2 28" xfId="4298"/>
    <cellStyle name="Calculation 2 28 2" xfId="6836"/>
    <cellStyle name="Calculation 2 28 3" xfId="8571"/>
    <cellStyle name="Calculation 2 28 4" xfId="10531"/>
    <cellStyle name="Calculation 2 28 5" xfId="12873"/>
    <cellStyle name="Calculation 2 28 6" xfId="16454"/>
    <cellStyle name="Calculation 2 28 7" xfId="17569"/>
    <cellStyle name="Calculation 2 28 8" xfId="21150"/>
    <cellStyle name="Calculation 2 28 9" xfId="22202"/>
    <cellStyle name="Calculation 2 29" xfId="4341"/>
    <cellStyle name="Calculation 2 29 2" xfId="6879"/>
    <cellStyle name="Calculation 2 29 3" xfId="8018"/>
    <cellStyle name="Calculation 2 29 4" xfId="11327"/>
    <cellStyle name="Calculation 2 29 5" xfId="13736"/>
    <cellStyle name="Calculation 2 29 6" xfId="15822"/>
    <cellStyle name="Calculation 2 29 7" xfId="18432"/>
    <cellStyle name="Calculation 2 29 8" xfId="20518"/>
    <cellStyle name="Calculation 2 29 9" xfId="23001"/>
    <cellStyle name="Calculation 2 3" xfId="3042"/>
    <cellStyle name="Calculation 2 3 10" xfId="25788"/>
    <cellStyle name="Calculation 2 3 2" xfId="5581"/>
    <cellStyle name="Calculation 2 3 3" xfId="8903"/>
    <cellStyle name="Calculation 2 3 4" xfId="10335"/>
    <cellStyle name="Calculation 2 3 5" xfId="12654"/>
    <cellStyle name="Calculation 2 3 6" xfId="13974"/>
    <cellStyle name="Calculation 2 3 7" xfId="17350"/>
    <cellStyle name="Calculation 2 3 8" xfId="18670"/>
    <cellStyle name="Calculation 2 3 9" xfId="22006"/>
    <cellStyle name="Calculation 2 30" xfId="4384"/>
    <cellStyle name="Calculation 2 30 2" xfId="6922"/>
    <cellStyle name="Calculation 2 30 3" xfId="9945"/>
    <cellStyle name="Calculation 2 30 4" xfId="11341"/>
    <cellStyle name="Calculation 2 30 5" xfId="13752"/>
    <cellStyle name="Calculation 2 30 6" xfId="15236"/>
    <cellStyle name="Calculation 2 30 7" xfId="18448"/>
    <cellStyle name="Calculation 2 30 8" xfId="19932"/>
    <cellStyle name="Calculation 2 30 9" xfId="23015"/>
    <cellStyle name="Calculation 2 31" xfId="4427"/>
    <cellStyle name="Calculation 2 31 2" xfId="6965"/>
    <cellStyle name="Calculation 2 31 3" xfId="9296"/>
    <cellStyle name="Calculation 2 31 4" xfId="11659"/>
    <cellStyle name="Calculation 2 31 5" xfId="14106"/>
    <cellStyle name="Calculation 2 31 6" xfId="16417"/>
    <cellStyle name="Calculation 2 31 7" xfId="18802"/>
    <cellStyle name="Calculation 2 31 8" xfId="21113"/>
    <cellStyle name="Calculation 2 31 9" xfId="23334"/>
    <cellStyle name="Calculation 2 32" xfId="4441"/>
    <cellStyle name="Calculation 2 32 2" xfId="6979"/>
    <cellStyle name="Calculation 2 32 3" xfId="9880"/>
    <cellStyle name="Calculation 2 32 4" xfId="11727"/>
    <cellStyle name="Calculation 2 32 5" xfId="14178"/>
    <cellStyle name="Calculation 2 32 6" xfId="16887"/>
    <cellStyle name="Calculation 2 32 7" xfId="18874"/>
    <cellStyle name="Calculation 2 32 8" xfId="21583"/>
    <cellStyle name="Calculation 2 32 9" xfId="23401"/>
    <cellStyle name="Calculation 2 33" xfId="4385"/>
    <cellStyle name="Calculation 2 33 2" xfId="6923"/>
    <cellStyle name="Calculation 2 33 3" xfId="9980"/>
    <cellStyle name="Calculation 2 33 4" xfId="10390"/>
    <cellStyle name="Calculation 2 33 5" xfId="14476"/>
    <cellStyle name="Calculation 2 33 6" xfId="16236"/>
    <cellStyle name="Calculation 2 33 7" xfId="19172"/>
    <cellStyle name="Calculation 2 33 8" xfId="20932"/>
    <cellStyle name="Calculation 2 33 9" xfId="23673"/>
    <cellStyle name="Calculation 2 34" xfId="4343"/>
    <cellStyle name="Calculation 2 34 2" xfId="6881"/>
    <cellStyle name="Calculation 2 34 3" xfId="8341"/>
    <cellStyle name="Calculation 2 34 4" xfId="10910"/>
    <cellStyle name="Calculation 2 34 5" xfId="13280"/>
    <cellStyle name="Calculation 2 34 6" xfId="16202"/>
    <cellStyle name="Calculation 2 34 7" xfId="17976"/>
    <cellStyle name="Calculation 2 34 8" xfId="20898"/>
    <cellStyle name="Calculation 2 34 9" xfId="22581"/>
    <cellStyle name="Calculation 2 35" xfId="4599"/>
    <cellStyle name="Calculation 2 35 2" xfId="7137"/>
    <cellStyle name="Calculation 2 35 3" xfId="8305"/>
    <cellStyle name="Calculation 2 35 4" xfId="11975"/>
    <cellStyle name="Calculation 2 35 5" xfId="14452"/>
    <cellStyle name="Calculation 2 35 6" xfId="15575"/>
    <cellStyle name="Calculation 2 35 7" xfId="19148"/>
    <cellStyle name="Calculation 2 35 8" xfId="20271"/>
    <cellStyle name="Calculation 2 35 9" xfId="23650"/>
    <cellStyle name="Calculation 2 36" xfId="4642"/>
    <cellStyle name="Calculation 2 36 2" xfId="7180"/>
    <cellStyle name="Calculation 2 36 3" xfId="7799"/>
    <cellStyle name="Calculation 2 36 4" xfId="10826"/>
    <cellStyle name="Calculation 2 36 5" xfId="12850"/>
    <cellStyle name="Calculation 2 36 6" xfId="16364"/>
    <cellStyle name="Calculation 2 36 7" xfId="17546"/>
    <cellStyle name="Calculation 2 36 8" xfId="21060"/>
    <cellStyle name="Calculation 2 36 9" xfId="22181"/>
    <cellStyle name="Calculation 2 37" xfId="4684"/>
    <cellStyle name="Calculation 2 37 2" xfId="7222"/>
    <cellStyle name="Calculation 2 37 3" xfId="9499"/>
    <cellStyle name="Calculation 2 37 4" xfId="11694"/>
    <cellStyle name="Calculation 2 37 5" xfId="14143"/>
    <cellStyle name="Calculation 2 37 6" xfId="16002"/>
    <cellStyle name="Calculation 2 37 7" xfId="18839"/>
    <cellStyle name="Calculation 2 37 8" xfId="20698"/>
    <cellStyle name="Calculation 2 37 9" xfId="23368"/>
    <cellStyle name="Calculation 2 38" xfId="4652"/>
    <cellStyle name="Calculation 2 38 2" xfId="7190"/>
    <cellStyle name="Calculation 2 38 3" xfId="8485"/>
    <cellStyle name="Calculation 2 38 4" xfId="10685"/>
    <cellStyle name="Calculation 2 38 5" xfId="13037"/>
    <cellStyle name="Calculation 2 38 6" xfId="16152"/>
    <cellStyle name="Calculation 2 38 7" xfId="17733"/>
    <cellStyle name="Calculation 2 38 8" xfId="20848"/>
    <cellStyle name="Calculation 2 38 9" xfId="22358"/>
    <cellStyle name="Calculation 2 39" xfId="4789"/>
    <cellStyle name="Calculation 2 39 2" xfId="7327"/>
    <cellStyle name="Calculation 2 39 3" xfId="8540"/>
    <cellStyle name="Calculation 2 39 4" xfId="11597"/>
    <cellStyle name="Calculation 2 39 5" xfId="14035"/>
    <cellStyle name="Calculation 2 39 6" xfId="15312"/>
    <cellStyle name="Calculation 2 39 7" xfId="18731"/>
    <cellStyle name="Calculation 2 39 8" xfId="20008"/>
    <cellStyle name="Calculation 2 39 9" xfId="23271"/>
    <cellStyle name="Calculation 2 4" xfId="3158"/>
    <cellStyle name="Calculation 2 4 10" xfId="25789"/>
    <cellStyle name="Calculation 2 4 2" xfId="5696"/>
    <cellStyle name="Calculation 2 4 3" xfId="8495"/>
    <cellStyle name="Calculation 2 4 4" xfId="11104"/>
    <cellStyle name="Calculation 2 4 5" xfId="13497"/>
    <cellStyle name="Calculation 2 4 6" xfId="16812"/>
    <cellStyle name="Calculation 2 4 7" xfId="18193"/>
    <cellStyle name="Calculation 2 4 8" xfId="21508"/>
    <cellStyle name="Calculation 2 4 9" xfId="22777"/>
    <cellStyle name="Calculation 2 40" xfId="4832"/>
    <cellStyle name="Calculation 2 40 2" xfId="7370"/>
    <cellStyle name="Calculation 2 40 3" xfId="10098"/>
    <cellStyle name="Calculation 2 40 4" xfId="10305"/>
    <cellStyle name="Calculation 2 40 5" xfId="14075"/>
    <cellStyle name="Calculation 2 40 6" xfId="16227"/>
    <cellStyle name="Calculation 2 40 7" xfId="18771"/>
    <cellStyle name="Calculation 2 40 8" xfId="20923"/>
    <cellStyle name="Calculation 2 40 9" xfId="23307"/>
    <cellStyle name="Calculation 2 41" xfId="4846"/>
    <cellStyle name="Calculation 2 41 2" xfId="7384"/>
    <cellStyle name="Calculation 2 41 3" xfId="5442"/>
    <cellStyle name="Calculation 2 41 4" xfId="11803"/>
    <cellStyle name="Calculation 2 41 5" xfId="14260"/>
    <cellStyle name="Calculation 2 41 6" xfId="12657"/>
    <cellStyle name="Calculation 2 41 7" xfId="18956"/>
    <cellStyle name="Calculation 2 41 8" xfId="17353"/>
    <cellStyle name="Calculation 2 41 9" xfId="23478"/>
    <cellStyle name="Calculation 2 42" xfId="4790"/>
    <cellStyle name="Calculation 2 42 2" xfId="7328"/>
    <cellStyle name="Calculation 2 42 3" xfId="9644"/>
    <cellStyle name="Calculation 2 42 4" xfId="12173"/>
    <cellStyle name="Calculation 2 42 5" xfId="14814"/>
    <cellStyle name="Calculation 2 42 6" xfId="15519"/>
    <cellStyle name="Calculation 2 42 7" xfId="19510"/>
    <cellStyle name="Calculation 2 42 8" xfId="20215"/>
    <cellStyle name="Calculation 2 42 9" xfId="23998"/>
    <cellStyle name="Calculation 2 43" xfId="4904"/>
    <cellStyle name="Calculation 2 43 2" xfId="7442"/>
    <cellStyle name="Calculation 2 43 3" xfId="9554"/>
    <cellStyle name="Calculation 2 43 4" xfId="10478"/>
    <cellStyle name="Calculation 2 43 5" xfId="12812"/>
    <cellStyle name="Calculation 2 43 6" xfId="16261"/>
    <cellStyle name="Calculation 2 43 7" xfId="17508"/>
    <cellStyle name="Calculation 2 43 8" xfId="20957"/>
    <cellStyle name="Calculation 2 43 9" xfId="22148"/>
    <cellStyle name="Calculation 2 44" xfId="4992"/>
    <cellStyle name="Calculation 2 44 2" xfId="7530"/>
    <cellStyle name="Calculation 2 44 3" xfId="8437"/>
    <cellStyle name="Calculation 2 44 4" xfId="11774"/>
    <cellStyle name="Calculation 2 44 5" xfId="14227"/>
    <cellStyle name="Calculation 2 44 6" xfId="16782"/>
    <cellStyle name="Calculation 2 44 7" xfId="18923"/>
    <cellStyle name="Calculation 2 44 8" xfId="21478"/>
    <cellStyle name="Calculation 2 44 9" xfId="23448"/>
    <cellStyle name="Calculation 2 45" xfId="5030"/>
    <cellStyle name="Calculation 2 45 2" xfId="7568"/>
    <cellStyle name="Calculation 2 45 3" xfId="8856"/>
    <cellStyle name="Calculation 2 45 4" xfId="10638"/>
    <cellStyle name="Calculation 2 45 5" xfId="12987"/>
    <cellStyle name="Calculation 2 45 6" xfId="16122"/>
    <cellStyle name="Calculation 2 45 7" xfId="17683"/>
    <cellStyle name="Calculation 2 45 8" xfId="20818"/>
    <cellStyle name="Calculation 2 45 9" xfId="22311"/>
    <cellStyle name="Calculation 2 46" xfId="5062"/>
    <cellStyle name="Calculation 2 46 2" xfId="7600"/>
    <cellStyle name="Calculation 2 46 3" xfId="9236"/>
    <cellStyle name="Calculation 2 46 4" xfId="12066"/>
    <cellStyle name="Calculation 2 46 5" xfId="14546"/>
    <cellStyle name="Calculation 2 46 6" xfId="14297"/>
    <cellStyle name="Calculation 2 46 7" xfId="19242"/>
    <cellStyle name="Calculation 2 46 8" xfId="18993"/>
    <cellStyle name="Calculation 2 46 9" xfId="23738"/>
    <cellStyle name="Calculation 2 47" xfId="5092"/>
    <cellStyle name="Calculation 2 47 2" xfId="7630"/>
    <cellStyle name="Calculation 2 47 3" xfId="8828"/>
    <cellStyle name="Calculation 2 47 4" xfId="8154"/>
    <cellStyle name="Calculation 2 47 5" xfId="12546"/>
    <cellStyle name="Calculation 2 47 6" xfId="14996"/>
    <cellStyle name="Calculation 2 47 7" xfId="17242"/>
    <cellStyle name="Calculation 2 47 8" xfId="19692"/>
    <cellStyle name="Calculation 2 47 9" xfId="21908"/>
    <cellStyle name="Calculation 2 48" xfId="5118"/>
    <cellStyle name="Calculation 2 48 2" xfId="7656"/>
    <cellStyle name="Calculation 2 48 3" xfId="9770"/>
    <cellStyle name="Calculation 2 48 4" xfId="11003"/>
    <cellStyle name="Calculation 2 48 5" xfId="13378"/>
    <cellStyle name="Calculation 2 48 6" xfId="15524"/>
    <cellStyle name="Calculation 2 48 7" xfId="18074"/>
    <cellStyle name="Calculation 2 48 8" xfId="20220"/>
    <cellStyle name="Calculation 2 48 9" xfId="22676"/>
    <cellStyle name="Calculation 2 49" xfId="5187"/>
    <cellStyle name="Calculation 2 49 2" xfId="7726"/>
    <cellStyle name="Calculation 2 49 3" xfId="9541"/>
    <cellStyle name="Calculation 2 49 4" xfId="11167"/>
    <cellStyle name="Calculation 2 49 5" xfId="13563"/>
    <cellStyle name="Calculation 2 49 6" xfId="16312"/>
    <cellStyle name="Calculation 2 49 7" xfId="18259"/>
    <cellStyle name="Calculation 2 49 8" xfId="21008"/>
    <cellStyle name="Calculation 2 49 9" xfId="22840"/>
    <cellStyle name="Calculation 2 5" xfId="3201"/>
    <cellStyle name="Calculation 2 5 10" xfId="26217"/>
    <cellStyle name="Calculation 2 5 2" xfId="5739"/>
    <cellStyle name="Calculation 2 5 3" xfId="8664"/>
    <cellStyle name="Calculation 2 5 4" xfId="11360"/>
    <cellStyle name="Calculation 2 5 5" xfId="13773"/>
    <cellStyle name="Calculation 2 5 6" xfId="16698"/>
    <cellStyle name="Calculation 2 5 7" xfId="18469"/>
    <cellStyle name="Calculation 2 5 8" xfId="21394"/>
    <cellStyle name="Calculation 2 5 9" xfId="23034"/>
    <cellStyle name="Calculation 2 50" xfId="5186"/>
    <cellStyle name="Calculation 2 50 2" xfId="8264"/>
    <cellStyle name="Calculation 2 50 3" xfId="10817"/>
    <cellStyle name="Calculation 2 50 4" xfId="13180"/>
    <cellStyle name="Calculation 2 50 5" xfId="16060"/>
    <cellStyle name="Calculation 2 50 6" xfId="17876"/>
    <cellStyle name="Calculation 2 50 7" xfId="20756"/>
    <cellStyle name="Calculation 2 50 8" xfId="22488"/>
    <cellStyle name="Calculation 2 51" xfId="9351"/>
    <cellStyle name="Calculation 2 52" xfId="12205"/>
    <cellStyle name="Calculation 2 53" xfId="12405"/>
    <cellStyle name="Calculation 2 54" xfId="13744"/>
    <cellStyle name="Calculation 2 55" xfId="17101"/>
    <cellStyle name="Calculation 2 56" xfId="18440"/>
    <cellStyle name="Calculation 2 57" xfId="21787"/>
    <cellStyle name="Calculation 2 58" xfId="2927"/>
    <cellStyle name="Calculation 2 59" xfId="25786"/>
    <cellStyle name="Calculation 2 6" xfId="3244"/>
    <cellStyle name="Calculation 2 6 2" xfId="5782"/>
    <cellStyle name="Calculation 2 6 3" xfId="9401"/>
    <cellStyle name="Calculation 2 6 4" xfId="10717"/>
    <cellStyle name="Calculation 2 6 5" xfId="13071"/>
    <cellStyle name="Calculation 2 6 6" xfId="13478"/>
    <cellStyle name="Calculation 2 6 7" xfId="17767"/>
    <cellStyle name="Calculation 2 6 8" xfId="18174"/>
    <cellStyle name="Calculation 2 6 9" xfId="22390"/>
    <cellStyle name="Calculation 2 7" xfId="3287"/>
    <cellStyle name="Calculation 2 7 2" xfId="5825"/>
    <cellStyle name="Calculation 2 7 3" xfId="8055"/>
    <cellStyle name="Calculation 2 7 4" xfId="11475"/>
    <cellStyle name="Calculation 2 7 5" xfId="13898"/>
    <cellStyle name="Calculation 2 7 6" xfId="12478"/>
    <cellStyle name="Calculation 2 7 7" xfId="18594"/>
    <cellStyle name="Calculation 2 7 8" xfId="17174"/>
    <cellStyle name="Calculation 2 7 9" xfId="23150"/>
    <cellStyle name="Calculation 2 8" xfId="3330"/>
    <cellStyle name="Calculation 2 8 2" xfId="5868"/>
    <cellStyle name="Calculation 2 8 3" xfId="9858"/>
    <cellStyle name="Calculation 2 8 4" xfId="12156"/>
    <cellStyle name="Calculation 2 8 5" xfId="14639"/>
    <cellStyle name="Calculation 2 8 6" xfId="15927"/>
    <cellStyle name="Calculation 2 8 7" xfId="19335"/>
    <cellStyle name="Calculation 2 8 8" xfId="20623"/>
    <cellStyle name="Calculation 2 8 9" xfId="23830"/>
    <cellStyle name="Calculation 2 9" xfId="3373"/>
    <cellStyle name="Calculation 2 9 2" xfId="5911"/>
    <cellStyle name="Calculation 2 9 3" xfId="7796"/>
    <cellStyle name="Calculation 2 9 4" xfId="11287"/>
    <cellStyle name="Calculation 2 9 5" xfId="13693"/>
    <cellStyle name="Calculation 2 9 6" xfId="15209"/>
    <cellStyle name="Calculation 2 9 7" xfId="18389"/>
    <cellStyle name="Calculation 2 9 8" xfId="19905"/>
    <cellStyle name="Calculation 2 9 9" xfId="22961"/>
    <cellStyle name="Calculation 3" xfId="26891"/>
    <cellStyle name="Calculation 4" xfId="26892"/>
    <cellStyle name="Calculation 5" xfId="26893"/>
    <cellStyle name="Calculation 6" xfId="26894"/>
    <cellStyle name="Calculation 7" xfId="26895"/>
    <cellStyle name="Calculation 8" xfId="26896"/>
    <cellStyle name="Calculation 9" xfId="26897"/>
    <cellStyle name="cas" xfId="114"/>
    <cellStyle name="Centered Heading" xfId="115"/>
    <cellStyle name="Check Cell 2" xfId="116"/>
    <cellStyle name="Check Cell 2 2" xfId="117"/>
    <cellStyle name="Check Cell 2 2 2" xfId="26898"/>
    <cellStyle name="Check Cell 2 2 3" xfId="25790"/>
    <cellStyle name="Check Cell 2 3" xfId="2928"/>
    <cellStyle name="Check Cell 2 3 2" xfId="25791"/>
    <cellStyle name="Check Cell 2 4" xfId="26218"/>
    <cellStyle name="Check Cell 3" xfId="26899"/>
    <cellStyle name="Check Cell 4" xfId="26900"/>
    <cellStyle name="Check Cell 5" xfId="26901"/>
    <cellStyle name="Check Cell 6" xfId="26902"/>
    <cellStyle name="Check Cell 7" xfId="26903"/>
    <cellStyle name="Check Cell 8" xfId="26904"/>
    <cellStyle name="Check Cell 9" xfId="26905"/>
    <cellStyle name="Comma" xfId="3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 2" xfId="126"/>
    <cellStyle name="Comma [0] 2 2" xfId="26086"/>
    <cellStyle name="Comma [0] 3 2" xfId="127"/>
    <cellStyle name="Comma [0] 3 2 2" xfId="128"/>
    <cellStyle name="Comma [0] 3 2 2 2" xfId="129"/>
    <cellStyle name="Comma [0] 3 2 2 2 2" xfId="1803"/>
    <cellStyle name="Comma [0] 3 2 2 2 2 2" xfId="24903"/>
    <cellStyle name="Comma [0] 3 2 2 2 2 2 2" xfId="25626"/>
    <cellStyle name="Comma [0] 3 2 2 2 2 3" xfId="24524"/>
    <cellStyle name="Comma [0] 3 2 2 2 2 4" xfId="25269"/>
    <cellStyle name="Comma [0] 3 2 2 2 3" xfId="24723"/>
    <cellStyle name="Comma [0] 3 2 2 2 3 2" xfId="25446"/>
    <cellStyle name="Comma [0] 3 2 2 2 4" xfId="24344"/>
    <cellStyle name="Comma [0] 3 2 2 2 5" xfId="25089"/>
    <cellStyle name="Comma [0] 3 2 2 3" xfId="1802"/>
    <cellStyle name="Comma [0] 3 2 2 3 2" xfId="24815"/>
    <cellStyle name="Comma [0] 3 2 2 3 2 2" xfId="25538"/>
    <cellStyle name="Comma [0] 3 2 2 3 3" xfId="24436"/>
    <cellStyle name="Comma [0] 3 2 2 3 4" xfId="25181"/>
    <cellStyle name="Comma [0] 3 2 2 4" xfId="24635"/>
    <cellStyle name="Comma [0] 3 2 2 4 2" xfId="25358"/>
    <cellStyle name="Comma [0] 3 2 2 5" xfId="24256"/>
    <cellStyle name="Comma [0] 3 2 2 6" xfId="25001"/>
    <cellStyle name="Comma [0] 3 2 3" xfId="130"/>
    <cellStyle name="Comma [0] 3 2 3 2" xfId="1804"/>
    <cellStyle name="Comma [0] 3 2 3 2 2" xfId="24859"/>
    <cellStyle name="Comma [0] 3 2 3 2 2 2" xfId="25582"/>
    <cellStyle name="Comma [0] 3 2 3 2 3" xfId="24480"/>
    <cellStyle name="Comma [0] 3 2 3 2 4" xfId="25225"/>
    <cellStyle name="Comma [0] 3 2 3 3" xfId="24679"/>
    <cellStyle name="Comma [0] 3 2 3 3 2" xfId="25402"/>
    <cellStyle name="Comma [0] 3 2 3 4" xfId="24300"/>
    <cellStyle name="Comma [0] 3 2 3 5" xfId="25045"/>
    <cellStyle name="Comma [0] 3 2 4" xfId="1801"/>
    <cellStyle name="Comma [0] 3 2 4 2" xfId="24771"/>
    <cellStyle name="Comma [0] 3 2 4 2 2" xfId="25494"/>
    <cellStyle name="Comma [0] 3 2 4 3" xfId="24392"/>
    <cellStyle name="Comma [0] 3 2 4 4" xfId="25137"/>
    <cellStyle name="Comma [0] 3 2 5" xfId="24591"/>
    <cellStyle name="Comma [0] 3 2 5 2" xfId="25314"/>
    <cellStyle name="Comma [0] 3 2 6" xfId="24212"/>
    <cellStyle name="Comma [0] 3 2 7" xfId="24957"/>
    <cellStyle name="Comma [0] 3 2 8" xfId="26093"/>
    <cellStyle name="Comma [1]" xfId="131"/>
    <cellStyle name="Comma [2]" xfId="132"/>
    <cellStyle name="Comma [3]" xfId="133"/>
    <cellStyle name="Comma 0.0" xfId="134"/>
    <cellStyle name="Comma 0.00" xfId="135"/>
    <cellStyle name="Comma 0.000" xfId="136"/>
    <cellStyle name="Comma 0.0000" xfId="137"/>
    <cellStyle name="Comma 10" xfId="138"/>
    <cellStyle name="Comma 10 2" xfId="139"/>
    <cellStyle name="Comma 10 2 2" xfId="25983"/>
    <cellStyle name="Comma 10 2 2 2" xfId="26906"/>
    <cellStyle name="Comma 10 3" xfId="26019"/>
    <cellStyle name="Comma 10 3 2" xfId="26907"/>
    <cellStyle name="Comma 10 4" xfId="25792"/>
    <cellStyle name="Comma 100" xfId="2898"/>
    <cellStyle name="Comma 101" xfId="2896"/>
    <cellStyle name="Comma 102" xfId="24159"/>
    <cellStyle name="Comma 103" xfId="24162"/>
    <cellStyle name="Comma 104" xfId="24168"/>
    <cellStyle name="Comma 105" xfId="24172"/>
    <cellStyle name="Comma 106" xfId="24913"/>
    <cellStyle name="Comma 107" xfId="25276"/>
    <cellStyle name="Comma 108" xfId="24914"/>
    <cellStyle name="Comma 109" xfId="25636"/>
    <cellStyle name="Comma 11" xfId="140"/>
    <cellStyle name="Comma 11 2" xfId="141"/>
    <cellStyle name="Comma 11 3" xfId="26111"/>
    <cellStyle name="Comma 12" xfId="142"/>
    <cellStyle name="Comma 12 2" xfId="143"/>
    <cellStyle name="Comma 12 2 2" xfId="144"/>
    <cellStyle name="Comma 12 2 2 2" xfId="1807"/>
    <cellStyle name="Comma 12 2 2 2 2" xfId="24893"/>
    <cellStyle name="Comma 12 2 2 2 2 2" xfId="25616"/>
    <cellStyle name="Comma 12 2 2 2 3" xfId="24514"/>
    <cellStyle name="Comma 12 2 2 2 4" xfId="25259"/>
    <cellStyle name="Comma 12 2 2 3" xfId="24713"/>
    <cellStyle name="Comma 12 2 2 3 2" xfId="25436"/>
    <cellStyle name="Comma 12 2 2 4" xfId="24334"/>
    <cellStyle name="Comma 12 2 2 5" xfId="25079"/>
    <cellStyle name="Comma 12 2 3" xfId="1806"/>
    <cellStyle name="Comma 12 2 3 2" xfId="24805"/>
    <cellStyle name="Comma 12 2 3 2 2" xfId="25528"/>
    <cellStyle name="Comma 12 2 3 3" xfId="24426"/>
    <cellStyle name="Comma 12 2 3 4" xfId="25171"/>
    <cellStyle name="Comma 12 2 3 5" xfId="26633"/>
    <cellStyle name="Comma 12 2 4" xfId="24625"/>
    <cellStyle name="Comma 12 2 4 2" xfId="25348"/>
    <cellStyle name="Comma 12 2 5" xfId="24246"/>
    <cellStyle name="Comma 12 2 6" xfId="24991"/>
    <cellStyle name="Comma 12 2 7" xfId="25793"/>
    <cellStyle name="Comma 12 3" xfId="145"/>
    <cellStyle name="Comma 12 3 2" xfId="146"/>
    <cellStyle name="Comma 12 3 3" xfId="147"/>
    <cellStyle name="Comma 12 3 3 2" xfId="148"/>
    <cellStyle name="Comma 12 3 3 2 2" xfId="1810"/>
    <cellStyle name="Comma 12 3 3 2 2 2" xfId="24900"/>
    <cellStyle name="Comma 12 3 3 2 2 2 2" xfId="25623"/>
    <cellStyle name="Comma 12 3 3 2 2 3" xfId="24521"/>
    <cellStyle name="Comma 12 3 3 2 2 4" xfId="25266"/>
    <cellStyle name="Comma 12 3 3 2 3" xfId="24720"/>
    <cellStyle name="Comma 12 3 3 2 3 2" xfId="25443"/>
    <cellStyle name="Comma 12 3 3 2 4" xfId="24341"/>
    <cellStyle name="Comma 12 3 3 2 5" xfId="25086"/>
    <cellStyle name="Comma 12 3 3 3" xfId="1809"/>
    <cellStyle name="Comma 12 3 3 3 2" xfId="24812"/>
    <cellStyle name="Comma 12 3 3 3 2 2" xfId="25535"/>
    <cellStyle name="Comma 12 3 3 3 3" xfId="24433"/>
    <cellStyle name="Comma 12 3 3 3 4" xfId="25178"/>
    <cellStyle name="Comma 12 3 3 4" xfId="24632"/>
    <cellStyle name="Comma 12 3 3 4 2" xfId="25355"/>
    <cellStyle name="Comma 12 3 3 5" xfId="24253"/>
    <cellStyle name="Comma 12 3 3 6" xfId="24998"/>
    <cellStyle name="Comma 12 3 4" xfId="149"/>
    <cellStyle name="Comma 12 3 4 2" xfId="1811"/>
    <cellStyle name="Comma 12 3 4 2 2" xfId="24856"/>
    <cellStyle name="Comma 12 3 4 2 2 2" xfId="25579"/>
    <cellStyle name="Comma 12 3 4 2 3" xfId="24477"/>
    <cellStyle name="Comma 12 3 4 2 4" xfId="25222"/>
    <cellStyle name="Comma 12 3 4 3" xfId="24676"/>
    <cellStyle name="Comma 12 3 4 3 2" xfId="25399"/>
    <cellStyle name="Comma 12 3 4 4" xfId="24297"/>
    <cellStyle name="Comma 12 3 4 5" xfId="25042"/>
    <cellStyle name="Comma 12 3 5" xfId="1808"/>
    <cellStyle name="Comma 12 3 5 2" xfId="24768"/>
    <cellStyle name="Comma 12 3 5 2 2" xfId="25491"/>
    <cellStyle name="Comma 12 3 5 3" xfId="24389"/>
    <cellStyle name="Comma 12 3 5 4" xfId="25134"/>
    <cellStyle name="Comma 12 3 6" xfId="24588"/>
    <cellStyle name="Comma 12 3 6 2" xfId="25311"/>
    <cellStyle name="Comma 12 3 7" xfId="24209"/>
    <cellStyle name="Comma 12 3 8" xfId="24954"/>
    <cellStyle name="Comma 12 4" xfId="150"/>
    <cellStyle name="Comma 12 4 2" xfId="1812"/>
    <cellStyle name="Comma 12 4 2 2" xfId="24849"/>
    <cellStyle name="Comma 12 4 2 2 2" xfId="25572"/>
    <cellStyle name="Comma 12 4 2 3" xfId="24470"/>
    <cellStyle name="Comma 12 4 2 4" xfId="25215"/>
    <cellStyle name="Comma 12 4 3" xfId="24669"/>
    <cellStyle name="Comma 12 4 3 2" xfId="25392"/>
    <cellStyle name="Comma 12 4 4" xfId="24290"/>
    <cellStyle name="Comma 12 4 5" xfId="25035"/>
    <cellStyle name="Comma 12 5" xfId="151"/>
    <cellStyle name="Comma 12 5 2" xfId="24761"/>
    <cellStyle name="Comma 12 5 2 2" xfId="25484"/>
    <cellStyle name="Comma 12 5 3" xfId="24382"/>
    <cellStyle name="Comma 12 5 4" xfId="25127"/>
    <cellStyle name="Comma 12 6" xfId="1805"/>
    <cellStyle name="Comma 12 6 2" xfId="24581"/>
    <cellStyle name="Comma 12 6 3" xfId="25304"/>
    <cellStyle name="Comma 12 7" xfId="24202"/>
    <cellStyle name="Comma 12 8" xfId="24947"/>
    <cellStyle name="Comma 13" xfId="152"/>
    <cellStyle name="Comma 13 2" xfId="153"/>
    <cellStyle name="Comma 13 2 2" xfId="154"/>
    <cellStyle name="Comma 13 2 2 2" xfId="26909"/>
    <cellStyle name="Comma 13 2 3" xfId="155"/>
    <cellStyle name="Comma 13 2 3 2" xfId="156"/>
    <cellStyle name="Comma 13 2 3 2 2" xfId="1815"/>
    <cellStyle name="Comma 13 2 3 2 2 2" xfId="24902"/>
    <cellStyle name="Comma 13 2 3 2 2 2 2" xfId="25625"/>
    <cellStyle name="Comma 13 2 3 2 2 3" xfId="24523"/>
    <cellStyle name="Comma 13 2 3 2 2 4" xfId="25268"/>
    <cellStyle name="Comma 13 2 3 2 3" xfId="24722"/>
    <cellStyle name="Comma 13 2 3 2 3 2" xfId="25445"/>
    <cellStyle name="Comma 13 2 3 2 4" xfId="24343"/>
    <cellStyle name="Comma 13 2 3 2 5" xfId="25088"/>
    <cellStyle name="Comma 13 2 3 3" xfId="1814"/>
    <cellStyle name="Comma 13 2 3 3 2" xfId="24814"/>
    <cellStyle name="Comma 13 2 3 3 2 2" xfId="25537"/>
    <cellStyle name="Comma 13 2 3 3 3" xfId="24435"/>
    <cellStyle name="Comma 13 2 3 3 4" xfId="25180"/>
    <cellStyle name="Comma 13 2 3 4" xfId="24634"/>
    <cellStyle name="Comma 13 2 3 4 2" xfId="25357"/>
    <cellStyle name="Comma 13 2 3 5" xfId="24255"/>
    <cellStyle name="Comma 13 2 3 6" xfId="25000"/>
    <cellStyle name="Comma 13 2 3 7" xfId="26910"/>
    <cellStyle name="Comma 13 2 4" xfId="157"/>
    <cellStyle name="Comma 13 2 4 2" xfId="1816"/>
    <cellStyle name="Comma 13 2 4 2 2" xfId="24858"/>
    <cellStyle name="Comma 13 2 4 2 2 2" xfId="25581"/>
    <cellStyle name="Comma 13 2 4 2 3" xfId="24479"/>
    <cellStyle name="Comma 13 2 4 2 4" xfId="25224"/>
    <cellStyle name="Comma 13 2 4 3" xfId="24678"/>
    <cellStyle name="Comma 13 2 4 3 2" xfId="25401"/>
    <cellStyle name="Comma 13 2 4 4" xfId="24299"/>
    <cellStyle name="Comma 13 2 4 5" xfId="25044"/>
    <cellStyle name="Comma 13 2 4 6" xfId="26908"/>
    <cellStyle name="Comma 13 2 5" xfId="1813"/>
    <cellStyle name="Comma 13 2 5 2" xfId="24770"/>
    <cellStyle name="Comma 13 2 5 2 2" xfId="25493"/>
    <cellStyle name="Comma 13 2 5 3" xfId="24391"/>
    <cellStyle name="Comma 13 2 5 4" xfId="25136"/>
    <cellStyle name="Comma 13 2 6" xfId="24590"/>
    <cellStyle name="Comma 13 2 6 2" xfId="25313"/>
    <cellStyle name="Comma 13 2 7" xfId="24211"/>
    <cellStyle name="Comma 13 2 8" xfId="24956"/>
    <cellStyle name="Comma 13 2 9" xfId="25794"/>
    <cellStyle name="Comma 13 3" xfId="26911"/>
    <cellStyle name="Comma 13 4" xfId="26912"/>
    <cellStyle name="Comma 13 5" xfId="26913"/>
    <cellStyle name="Comma 14" xfId="158"/>
    <cellStyle name="Comma 14 2" xfId="26052"/>
    <cellStyle name="Comma 14 3" xfId="26191"/>
    <cellStyle name="Comma 14 4" xfId="25962"/>
    <cellStyle name="Comma 15" xfId="159"/>
    <cellStyle name="Comma 15 2" xfId="26054"/>
    <cellStyle name="Comma 15 3" xfId="26190"/>
    <cellStyle name="Comma 15 4" xfId="25964"/>
    <cellStyle name="Comma 158" xfId="24553"/>
    <cellStyle name="Comma 16" xfId="160"/>
    <cellStyle name="Comma 16 2" xfId="26056"/>
    <cellStyle name="Comma 16 3" xfId="26189"/>
    <cellStyle name="Comma 16 4" xfId="25966"/>
    <cellStyle name="Comma 17" xfId="161"/>
    <cellStyle name="Comma 17 2" xfId="26188"/>
    <cellStyle name="Comma 17 3" xfId="26072"/>
    <cellStyle name="Comma 18" xfId="162"/>
    <cellStyle name="Comma 18 2" xfId="26187"/>
    <cellStyle name="Comma 18 3" xfId="26106"/>
    <cellStyle name="Comma 19" xfId="163"/>
    <cellStyle name="Comma 19 2" xfId="26186"/>
    <cellStyle name="Comma 19 3" xfId="26105"/>
    <cellStyle name="Comma 2" xfId="164"/>
    <cellStyle name="Comma 2 10" xfId="26089"/>
    <cellStyle name="Comma 2 2" xfId="165"/>
    <cellStyle name="Comma 2 2 2" xfId="2900"/>
    <cellStyle name="Comma 2 2 2 2" xfId="5283"/>
    <cellStyle name="Comma 2 2 2 2 2" xfId="5284"/>
    <cellStyle name="Comma 2 2 2 2 2 2" xfId="7824"/>
    <cellStyle name="Comma 2 2 2 2 2 3" xfId="14698"/>
    <cellStyle name="Comma 2 2 2 2 2 4" xfId="19394"/>
    <cellStyle name="Comma 2 2 2 2 2 5" xfId="23885"/>
    <cellStyle name="Comma 2 2 2 2 3" xfId="7823"/>
    <cellStyle name="Comma 2 2 2 2 4" xfId="14697"/>
    <cellStyle name="Comma 2 2 2 2 5" xfId="19393"/>
    <cellStyle name="Comma 2 2 2 2 6" xfId="23884"/>
    <cellStyle name="Comma 2 2 2 2 7" xfId="25797"/>
    <cellStyle name="Comma 2 2 2 3" xfId="5285"/>
    <cellStyle name="Comma 2 2 2 3 2" xfId="26020"/>
    <cellStyle name="Comma 2 2 2 4" xfId="5286"/>
    <cellStyle name="Comma 2 2 2 4 2" xfId="7826"/>
    <cellStyle name="Comma 2 2 2 4 3" xfId="14700"/>
    <cellStyle name="Comma 2 2 2 4 4" xfId="19396"/>
    <cellStyle name="Comma 2 2 2 4 5" xfId="23887"/>
    <cellStyle name="Comma 2 2 2 4 6" xfId="26081"/>
    <cellStyle name="Comma 2 2 2 5" xfId="25796"/>
    <cellStyle name="Comma 2 2 3" xfId="5287"/>
    <cellStyle name="Comma 2 2 3 2" xfId="5288"/>
    <cellStyle name="Comma 2 2 3 2 2" xfId="7828"/>
    <cellStyle name="Comma 2 2 3 2 3" xfId="14702"/>
    <cellStyle name="Comma 2 2 3 2 4" xfId="19398"/>
    <cellStyle name="Comma 2 2 3 2 5" xfId="23889"/>
    <cellStyle name="Comma 2 2 3 2 6" xfId="26021"/>
    <cellStyle name="Comma 2 2 3 3" xfId="7827"/>
    <cellStyle name="Comma 2 2 3 4" xfId="14701"/>
    <cellStyle name="Comma 2 2 3 5" xfId="19397"/>
    <cellStyle name="Comma 2 2 3 6" xfId="23888"/>
    <cellStyle name="Comma 2 2 3 7" xfId="25798"/>
    <cellStyle name="Comma 2 2 4" xfId="5289"/>
    <cellStyle name="Comma 2 2 4 2" xfId="5290"/>
    <cellStyle name="Comma 2 2 4 2 2" xfId="7830"/>
    <cellStyle name="Comma 2 2 4 2 3" xfId="14704"/>
    <cellStyle name="Comma 2 2 4 2 4" xfId="19400"/>
    <cellStyle name="Comma 2 2 4 2 5" xfId="23891"/>
    <cellStyle name="Comma 2 2 4 3" xfId="7829"/>
    <cellStyle name="Comma 2 2 4 4" xfId="14703"/>
    <cellStyle name="Comma 2 2 4 5" xfId="19399"/>
    <cellStyle name="Comma 2 2 4 6" xfId="23890"/>
    <cellStyle name="Comma 2 2 4 7" xfId="25799"/>
    <cellStyle name="Comma 2 2 5" xfId="5291"/>
    <cellStyle name="Comma 2 2 5 2" xfId="5292"/>
    <cellStyle name="Comma 2 2 5 2 2" xfId="7832"/>
    <cellStyle name="Comma 2 2 5 2 3" xfId="14706"/>
    <cellStyle name="Comma 2 2 5 2 4" xfId="19402"/>
    <cellStyle name="Comma 2 2 5 2 5" xfId="23893"/>
    <cellStyle name="Comma 2 2 5 3" xfId="7831"/>
    <cellStyle name="Comma 2 2 5 4" xfId="14705"/>
    <cellStyle name="Comma 2 2 5 5" xfId="19401"/>
    <cellStyle name="Comma 2 2 5 6" xfId="23892"/>
    <cellStyle name="Comma 2 2 5 7" xfId="26074"/>
    <cellStyle name="Comma 2 2 6" xfId="5293"/>
    <cellStyle name="Comma 2 2 6 2" xfId="7833"/>
    <cellStyle name="Comma 2 2 6 3" xfId="14707"/>
    <cellStyle name="Comma 2 2 6 4" xfId="19403"/>
    <cellStyle name="Comma 2 2 6 5" xfId="23894"/>
    <cellStyle name="Comma 2 2 6 6" xfId="26112"/>
    <cellStyle name="Comma 2 2 7" xfId="25795"/>
    <cellStyle name="Comma 2 3" xfId="166"/>
    <cellStyle name="Comma 2 3 2" xfId="1744"/>
    <cellStyle name="Comma 2 3 2 2" xfId="5294"/>
    <cellStyle name="Comma 2 3 3" xfId="1743"/>
    <cellStyle name="Comma 2 3 4" xfId="26098"/>
    <cellStyle name="Comma 2 4" xfId="167"/>
    <cellStyle name="Comma 2 4 10" xfId="25800"/>
    <cellStyle name="Comma 2 4 2" xfId="5296"/>
    <cellStyle name="Comma 2 4 2 2" xfId="5297"/>
    <cellStyle name="Comma 2 4 2 2 2" xfId="7838"/>
    <cellStyle name="Comma 2 4 2 2 3" xfId="14712"/>
    <cellStyle name="Comma 2 4 2 2 4" xfId="19408"/>
    <cellStyle name="Comma 2 4 2 2 5" xfId="23898"/>
    <cellStyle name="Comma 2 4 2 3" xfId="7837"/>
    <cellStyle name="Comma 2 4 2 4" xfId="14711"/>
    <cellStyle name="Comma 2 4 2 5" xfId="19407"/>
    <cellStyle name="Comma 2 4 2 6" xfId="23897"/>
    <cellStyle name="Comma 2 4 2 7" xfId="26224"/>
    <cellStyle name="Comma 2 4 3" xfId="5298"/>
    <cellStyle name="Comma 2 4 3 2" xfId="5299"/>
    <cellStyle name="Comma 2 4 3 2 2" xfId="7840"/>
    <cellStyle name="Comma 2 4 3 2 3" xfId="14714"/>
    <cellStyle name="Comma 2 4 3 2 4" xfId="19410"/>
    <cellStyle name="Comma 2 4 3 2 5" xfId="23900"/>
    <cellStyle name="Comma 2 4 3 3" xfId="7839"/>
    <cellStyle name="Comma 2 4 3 4" xfId="14713"/>
    <cellStyle name="Comma 2 4 3 5" xfId="19409"/>
    <cellStyle name="Comma 2 4 3 6" xfId="23899"/>
    <cellStyle name="Comma 2 4 4" xfId="5300"/>
    <cellStyle name="Comma 2 4 4 2" xfId="7841"/>
    <cellStyle name="Comma 2 4 4 3" xfId="14715"/>
    <cellStyle name="Comma 2 4 4 4" xfId="19411"/>
    <cellStyle name="Comma 2 4 4 5" xfId="23901"/>
    <cellStyle name="Comma 2 4 5" xfId="7836"/>
    <cellStyle name="Comma 2 4 6" xfId="14710"/>
    <cellStyle name="Comma 2 4 7" xfId="19406"/>
    <cellStyle name="Comma 2 4 8" xfId="23896"/>
    <cellStyle name="Comma 2 4 9" xfId="5295"/>
    <cellStyle name="Comma 2 5" xfId="168"/>
    <cellStyle name="Comma 2 5 2" xfId="1817"/>
    <cellStyle name="Comma 2 5 2 2" xfId="7843"/>
    <cellStyle name="Comma 2 5 2 3" xfId="14717"/>
    <cellStyle name="Comma 2 5 2 4" xfId="19413"/>
    <cellStyle name="Comma 2 5 2 5" xfId="23903"/>
    <cellStyle name="Comma 2 5 2 6" xfId="5302"/>
    <cellStyle name="Comma 2 5 2 7" xfId="25802"/>
    <cellStyle name="Comma 2 5 3" xfId="7842"/>
    <cellStyle name="Comma 2 5 4" xfId="14716"/>
    <cellStyle name="Comma 2 5 5" xfId="19412"/>
    <cellStyle name="Comma 2 5 6" xfId="23902"/>
    <cellStyle name="Comma 2 5 7" xfId="5301"/>
    <cellStyle name="Comma 2 5 8" xfId="25801"/>
    <cellStyle name="Comma 2 6" xfId="5303"/>
    <cellStyle name="Comma 2 6 2" xfId="5304"/>
    <cellStyle name="Comma 2 6 2 2" xfId="7845"/>
    <cellStyle name="Comma 2 6 2 3" xfId="14719"/>
    <cellStyle name="Comma 2 6 2 4" xfId="19415"/>
    <cellStyle name="Comma 2 6 2 5" xfId="23905"/>
    <cellStyle name="Comma 2 6 2 6" xfId="26022"/>
    <cellStyle name="Comma 2 6 3" xfId="7844"/>
    <cellStyle name="Comma 2 6 4" xfId="14718"/>
    <cellStyle name="Comma 2 6 5" xfId="19414"/>
    <cellStyle name="Comma 2 6 6" xfId="23904"/>
    <cellStyle name="Comma 2 6 7" xfId="25803"/>
    <cellStyle name="Comma 2 7" xfId="5305"/>
    <cellStyle name="Comma 2 7 2" xfId="5306"/>
    <cellStyle name="Comma 2 7 2 2" xfId="7847"/>
    <cellStyle name="Comma 2 7 2 3" xfId="14721"/>
    <cellStyle name="Comma 2 7 2 4" xfId="19417"/>
    <cellStyle name="Comma 2 7 2 5" xfId="23907"/>
    <cellStyle name="Comma 2 7 3" xfId="7846"/>
    <cellStyle name="Comma 2 7 4" xfId="14720"/>
    <cellStyle name="Comma 2 7 5" xfId="19416"/>
    <cellStyle name="Comma 2 7 6" xfId="23906"/>
    <cellStyle name="Comma 2 7 7" xfId="25804"/>
    <cellStyle name="Comma 2 8" xfId="5307"/>
    <cellStyle name="Comma 2 8 2" xfId="7848"/>
    <cellStyle name="Comma 2 8 3" xfId="14722"/>
    <cellStyle name="Comma 2 8 4" xfId="19418"/>
    <cellStyle name="Comma 2 8 5" xfId="23908"/>
    <cellStyle name="Comma 2 9" xfId="24167"/>
    <cellStyle name="Comma 2_TPIS Report_April_2013" xfId="25805"/>
    <cellStyle name="Comma 20" xfId="169"/>
    <cellStyle name="Comma 20 2" xfId="26185"/>
    <cellStyle name="Comma 20 3" xfId="26108"/>
    <cellStyle name="Comma 21" xfId="170"/>
    <cellStyle name="Comma 22" xfId="171"/>
    <cellStyle name="Comma 23" xfId="172"/>
    <cellStyle name="Comma 24" xfId="173"/>
    <cellStyle name="Comma 25" xfId="174"/>
    <cellStyle name="Comma 26" xfId="175"/>
    <cellStyle name="Comma 27" xfId="176"/>
    <cellStyle name="Comma 28" xfId="177"/>
    <cellStyle name="Comma 29" xfId="178"/>
    <cellStyle name="Comma 3" xfId="179"/>
    <cellStyle name="Comma 3 2" xfId="180"/>
    <cellStyle name="Comma 3 2 2" xfId="181"/>
    <cellStyle name="Comma 3 2 2 10" xfId="5411"/>
    <cellStyle name="Comma 3 2 2 11" xfId="25807"/>
    <cellStyle name="Comma 3 2 2 2" xfId="182"/>
    <cellStyle name="Comma 3 2 2 2 2" xfId="183"/>
    <cellStyle name="Comma 3 2 2 2 2 2" xfId="184"/>
    <cellStyle name="Comma 3 2 2 2 2 2 2" xfId="185"/>
    <cellStyle name="Comma 3 2 2 2 2 2 2 2" xfId="1822"/>
    <cellStyle name="Comma 3 2 2 2 2 2 3" xfId="1821"/>
    <cellStyle name="Comma 3 2 2 2 2 2 4" xfId="26529"/>
    <cellStyle name="Comma 3 2 2 2 2 3" xfId="186"/>
    <cellStyle name="Comma 3 2 2 2 2 3 2" xfId="1823"/>
    <cellStyle name="Comma 3 2 2 2 2 4" xfId="1820"/>
    <cellStyle name="Comma 3 2 2 2 2 5" xfId="26313"/>
    <cellStyle name="Comma 3 2 2 2 3" xfId="187"/>
    <cellStyle name="Comma 3 2 2 2 3 2" xfId="188"/>
    <cellStyle name="Comma 3 2 2 2 3 2 2" xfId="189"/>
    <cellStyle name="Comma 3 2 2 2 3 2 2 2" xfId="1826"/>
    <cellStyle name="Comma 3 2 2 2 3 2 3" xfId="1825"/>
    <cellStyle name="Comma 3 2 2 2 3 2 4" xfId="26601"/>
    <cellStyle name="Comma 3 2 2 2 3 3" xfId="190"/>
    <cellStyle name="Comma 3 2 2 2 3 3 2" xfId="1827"/>
    <cellStyle name="Comma 3 2 2 2 3 4" xfId="1824"/>
    <cellStyle name="Comma 3 2 2 2 3 5" xfId="26385"/>
    <cellStyle name="Comma 3 2 2 2 4" xfId="191"/>
    <cellStyle name="Comma 3 2 2 2 4 2" xfId="192"/>
    <cellStyle name="Comma 3 2 2 2 4 2 2" xfId="1829"/>
    <cellStyle name="Comma 3 2 2 2 4 3" xfId="1828"/>
    <cellStyle name="Comma 3 2 2 2 4 4" xfId="26457"/>
    <cellStyle name="Comma 3 2 2 2 5" xfId="193"/>
    <cellStyle name="Comma 3 2 2 2 5 2" xfId="1830"/>
    <cellStyle name="Comma 3 2 2 2 6" xfId="1819"/>
    <cellStyle name="Comma 3 2 2 2 7" xfId="26230"/>
    <cellStyle name="Comma 3 2 2 3" xfId="194"/>
    <cellStyle name="Comma 3 2 2 3 2" xfId="195"/>
    <cellStyle name="Comma 3 2 2 3 2 2" xfId="196"/>
    <cellStyle name="Comma 3 2 2 3 2 2 2" xfId="197"/>
    <cellStyle name="Comma 3 2 2 3 2 2 2 2" xfId="1834"/>
    <cellStyle name="Comma 3 2 2 3 2 2 3" xfId="1833"/>
    <cellStyle name="Comma 3 2 2 3 2 2 4" xfId="26535"/>
    <cellStyle name="Comma 3 2 2 3 2 3" xfId="198"/>
    <cellStyle name="Comma 3 2 2 3 2 3 2" xfId="1835"/>
    <cellStyle name="Comma 3 2 2 3 2 4" xfId="1832"/>
    <cellStyle name="Comma 3 2 2 3 2 5" xfId="26319"/>
    <cellStyle name="Comma 3 2 2 3 3" xfId="199"/>
    <cellStyle name="Comma 3 2 2 3 3 2" xfId="200"/>
    <cellStyle name="Comma 3 2 2 3 3 2 2" xfId="201"/>
    <cellStyle name="Comma 3 2 2 3 3 2 2 2" xfId="1838"/>
    <cellStyle name="Comma 3 2 2 3 3 2 3" xfId="1837"/>
    <cellStyle name="Comma 3 2 2 3 3 2 4" xfId="26607"/>
    <cellStyle name="Comma 3 2 2 3 3 3" xfId="202"/>
    <cellStyle name="Comma 3 2 2 3 3 3 2" xfId="1839"/>
    <cellStyle name="Comma 3 2 2 3 3 4" xfId="1836"/>
    <cellStyle name="Comma 3 2 2 3 3 5" xfId="26391"/>
    <cellStyle name="Comma 3 2 2 3 4" xfId="203"/>
    <cellStyle name="Comma 3 2 2 3 4 2" xfId="204"/>
    <cellStyle name="Comma 3 2 2 3 4 2 2" xfId="1841"/>
    <cellStyle name="Comma 3 2 2 3 4 3" xfId="1840"/>
    <cellStyle name="Comma 3 2 2 3 4 4" xfId="26463"/>
    <cellStyle name="Comma 3 2 2 3 5" xfId="205"/>
    <cellStyle name="Comma 3 2 2 3 5 2" xfId="1842"/>
    <cellStyle name="Comma 3 2 2 3 6" xfId="1831"/>
    <cellStyle name="Comma 3 2 2 3 7" xfId="26246"/>
    <cellStyle name="Comma 3 2 2 4" xfId="206"/>
    <cellStyle name="Comma 3 2 2 4 2" xfId="207"/>
    <cellStyle name="Comma 3 2 2 4 2 2" xfId="208"/>
    <cellStyle name="Comma 3 2 2 4 2 2 2" xfId="209"/>
    <cellStyle name="Comma 3 2 2 4 2 2 2 2" xfId="1846"/>
    <cellStyle name="Comma 3 2 2 4 2 2 3" xfId="1845"/>
    <cellStyle name="Comma 3 2 2 4 2 2 4" xfId="26554"/>
    <cellStyle name="Comma 3 2 2 4 2 3" xfId="210"/>
    <cellStyle name="Comma 3 2 2 4 2 3 2" xfId="1847"/>
    <cellStyle name="Comma 3 2 2 4 2 4" xfId="1844"/>
    <cellStyle name="Comma 3 2 2 4 2 5" xfId="26338"/>
    <cellStyle name="Comma 3 2 2 4 3" xfId="211"/>
    <cellStyle name="Comma 3 2 2 4 3 2" xfId="212"/>
    <cellStyle name="Comma 3 2 2 4 3 2 2" xfId="213"/>
    <cellStyle name="Comma 3 2 2 4 3 2 2 2" xfId="1850"/>
    <cellStyle name="Comma 3 2 2 4 3 2 3" xfId="1849"/>
    <cellStyle name="Comma 3 2 2 4 3 2 4" xfId="26626"/>
    <cellStyle name="Comma 3 2 2 4 3 3" xfId="214"/>
    <cellStyle name="Comma 3 2 2 4 3 3 2" xfId="1851"/>
    <cellStyle name="Comma 3 2 2 4 3 4" xfId="1848"/>
    <cellStyle name="Comma 3 2 2 4 3 5" xfId="26410"/>
    <cellStyle name="Comma 3 2 2 4 4" xfId="215"/>
    <cellStyle name="Comma 3 2 2 4 4 2" xfId="216"/>
    <cellStyle name="Comma 3 2 2 4 4 2 2" xfId="1853"/>
    <cellStyle name="Comma 3 2 2 4 4 3" xfId="1852"/>
    <cellStyle name="Comma 3 2 2 4 4 4" xfId="26482"/>
    <cellStyle name="Comma 3 2 2 4 5" xfId="217"/>
    <cellStyle name="Comma 3 2 2 4 5 2" xfId="1854"/>
    <cellStyle name="Comma 3 2 2 4 6" xfId="1843"/>
    <cellStyle name="Comma 3 2 2 4 7" xfId="26266"/>
    <cellStyle name="Comma 3 2 2 5" xfId="218"/>
    <cellStyle name="Comma 3 2 2 5 2" xfId="219"/>
    <cellStyle name="Comma 3 2 2 5 2 2" xfId="220"/>
    <cellStyle name="Comma 3 2 2 5 2 2 2" xfId="1857"/>
    <cellStyle name="Comma 3 2 2 5 2 3" xfId="1856"/>
    <cellStyle name="Comma 3 2 2 5 2 4" xfId="26528"/>
    <cellStyle name="Comma 3 2 2 5 3" xfId="221"/>
    <cellStyle name="Comma 3 2 2 5 3 2" xfId="1858"/>
    <cellStyle name="Comma 3 2 2 5 4" xfId="1855"/>
    <cellStyle name="Comma 3 2 2 5 5" xfId="26312"/>
    <cellStyle name="Comma 3 2 2 6" xfId="222"/>
    <cellStyle name="Comma 3 2 2 6 2" xfId="223"/>
    <cellStyle name="Comma 3 2 2 6 2 2" xfId="224"/>
    <cellStyle name="Comma 3 2 2 6 2 2 2" xfId="1861"/>
    <cellStyle name="Comma 3 2 2 6 2 3" xfId="1860"/>
    <cellStyle name="Comma 3 2 2 6 2 4" xfId="26600"/>
    <cellStyle name="Comma 3 2 2 6 3" xfId="225"/>
    <cellStyle name="Comma 3 2 2 6 3 2" xfId="1862"/>
    <cellStyle name="Comma 3 2 2 6 4" xfId="1859"/>
    <cellStyle name="Comma 3 2 2 6 5" xfId="26384"/>
    <cellStyle name="Comma 3 2 2 7" xfId="226"/>
    <cellStyle name="Comma 3 2 2 7 2" xfId="227"/>
    <cellStyle name="Comma 3 2 2 7 2 2" xfId="1864"/>
    <cellStyle name="Comma 3 2 2 7 3" xfId="1863"/>
    <cellStyle name="Comma 3 2 2 7 4" xfId="26456"/>
    <cellStyle name="Comma 3 2 2 8" xfId="228"/>
    <cellStyle name="Comma 3 2 2 8 2" xfId="1865"/>
    <cellStyle name="Comma 3 2 2 9" xfId="1818"/>
    <cellStyle name="Comma 3 2 2 9 2" xfId="26184"/>
    <cellStyle name="Comma 3 2 3" xfId="5308"/>
    <cellStyle name="Comma 3 2 3 2" xfId="25808"/>
    <cellStyle name="Comma 3 2 4" xfId="25806"/>
    <cellStyle name="Comma 3 3" xfId="229"/>
    <cellStyle name="Comma 3 4" xfId="230"/>
    <cellStyle name="Comma 3 4 2" xfId="26219"/>
    <cellStyle name="Comma 3 4 3" xfId="25809"/>
    <cellStyle name="Comma 3 5" xfId="231"/>
    <cellStyle name="Comma 3 5 2" xfId="232"/>
    <cellStyle name="Comma 3 5 3" xfId="26252"/>
    <cellStyle name="Comma 3 5 4" xfId="26077"/>
    <cellStyle name="Comma 30" xfId="233"/>
    <cellStyle name="Comma 31" xfId="234"/>
    <cellStyle name="Comma 32" xfId="235"/>
    <cellStyle name="Comma 33" xfId="236"/>
    <cellStyle name="Comma 34" xfId="237"/>
    <cellStyle name="Comma 35" xfId="238"/>
    <cellStyle name="Comma 36" xfId="239"/>
    <cellStyle name="Comma 37" xfId="240"/>
    <cellStyle name="Comma 38" xfId="241"/>
    <cellStyle name="Comma 39" xfId="242"/>
    <cellStyle name="Comma 4" xfId="243"/>
    <cellStyle name="Comma 4 10" xfId="21805"/>
    <cellStyle name="Comma 4 11" xfId="24117"/>
    <cellStyle name="Comma 4 12" xfId="3003"/>
    <cellStyle name="Comma 4 2" xfId="244"/>
    <cellStyle name="Comma 4 2 10" xfId="21806"/>
    <cellStyle name="Comma 4 2 11" xfId="24118"/>
    <cellStyle name="Comma 4 2 12" xfId="3004"/>
    <cellStyle name="Comma 4 2 13" xfId="24163"/>
    <cellStyle name="Comma 4 2 2" xfId="3127"/>
    <cellStyle name="Comma 4 2 2 2" xfId="5163"/>
    <cellStyle name="Comma 4 2 2 2 2" xfId="5164"/>
    <cellStyle name="Comma 4 2 2 2 2 2" xfId="7702"/>
    <cellStyle name="Comma 4 2 2 2 2 3" xfId="14577"/>
    <cellStyle name="Comma 4 2 2 2 2 4" xfId="19273"/>
    <cellStyle name="Comma 4 2 2 2 2 5" xfId="23769"/>
    <cellStyle name="Comma 4 2 2 2 2 6" xfId="24129"/>
    <cellStyle name="Comma 4 2 2 2 3" xfId="5249"/>
    <cellStyle name="Comma 4 2 2 2 3 2" xfId="7788"/>
    <cellStyle name="Comma 4 2 2 2 3 3" xfId="14662"/>
    <cellStyle name="Comma 4 2 2 2 3 4" xfId="19358"/>
    <cellStyle name="Comma 4 2 2 2 3 5" xfId="23853"/>
    <cellStyle name="Comma 4 2 2 2 3 6" xfId="24145"/>
    <cellStyle name="Comma 4 2 2 2 4" xfId="7701"/>
    <cellStyle name="Comma 4 2 2 2 5" xfId="14576"/>
    <cellStyle name="Comma 4 2 2 2 6" xfId="19272"/>
    <cellStyle name="Comma 4 2 2 2 7" xfId="23768"/>
    <cellStyle name="Comma 4 2 2 2 8" xfId="24128"/>
    <cellStyle name="Comma 4 2 2 3" xfId="5242"/>
    <cellStyle name="Comma 4 2 2 3 2" xfId="7781"/>
    <cellStyle name="Comma 4 2 2 3 3" xfId="14655"/>
    <cellStyle name="Comma 4 2 2 3 4" xfId="19351"/>
    <cellStyle name="Comma 4 2 2 3 5" xfId="23846"/>
    <cellStyle name="Comma 4 2 2 3 6" xfId="24138"/>
    <cellStyle name="Comma 4 2 2 4" xfId="5665"/>
    <cellStyle name="Comma 4 2 2 5" xfId="12549"/>
    <cellStyle name="Comma 4 2 2 6" xfId="17245"/>
    <cellStyle name="Comma 4 2 2 7" xfId="21911"/>
    <cellStyle name="Comma 4 2 2 8" xfId="24121"/>
    <cellStyle name="Comma 4 2 2 9" xfId="24164"/>
    <cellStyle name="Comma 4 2 3" xfId="3126"/>
    <cellStyle name="Comma 4 2 3 2" xfId="5664"/>
    <cellStyle name="Comma 4 2 3 3" xfId="12548"/>
    <cellStyle name="Comma 4 2 3 4" xfId="17244"/>
    <cellStyle name="Comma 4 2 3 5" xfId="21910"/>
    <cellStyle name="Comma 4 2 3 6" xfId="24120"/>
    <cellStyle name="Comma 4 2 3 7" xfId="26097"/>
    <cellStyle name="Comma 4 2 4" xfId="5162"/>
    <cellStyle name="Comma 4 2 4 2" xfId="7700"/>
    <cellStyle name="Comma 4 2 4 3" xfId="14575"/>
    <cellStyle name="Comma 4 2 4 4" xfId="19271"/>
    <cellStyle name="Comma 4 2 4 5" xfId="23767"/>
    <cellStyle name="Comma 4 2 4 6" xfId="24127"/>
    <cellStyle name="Comma 4 2 4 7" xfId="26183"/>
    <cellStyle name="Comma 4 2 5" xfId="5241"/>
    <cellStyle name="Comma 4 2 5 2" xfId="7780"/>
    <cellStyle name="Comma 4 2 5 3" xfId="14654"/>
    <cellStyle name="Comma 4 2 5 4" xfId="19350"/>
    <cellStyle name="Comma 4 2 5 5" xfId="23845"/>
    <cellStyle name="Comma 4 2 5 6" xfId="24137"/>
    <cellStyle name="Comma 4 2 6" xfId="5403"/>
    <cellStyle name="Comma 4 2 7" xfId="5543"/>
    <cellStyle name="Comma 4 2 8" xfId="12426"/>
    <cellStyle name="Comma 4 2 9" xfId="17122"/>
    <cellStyle name="Comma 4 3" xfId="245"/>
    <cellStyle name="Comma 4 3 10" xfId="3125"/>
    <cellStyle name="Comma 4 3 11" xfId="25810"/>
    <cellStyle name="Comma 4 3 2" xfId="246"/>
    <cellStyle name="Comma 4 3 2 2" xfId="247"/>
    <cellStyle name="Comma 4 3 2 2 2" xfId="248"/>
    <cellStyle name="Comma 4 3 2 2 2 2" xfId="249"/>
    <cellStyle name="Comma 4 3 2 2 2 2 2" xfId="1870"/>
    <cellStyle name="Comma 4 3 2 2 2 3" xfId="1869"/>
    <cellStyle name="Comma 4 3 2 2 2 4" xfId="26530"/>
    <cellStyle name="Comma 4 3 2 2 3" xfId="250"/>
    <cellStyle name="Comma 4 3 2 2 3 2" xfId="1871"/>
    <cellStyle name="Comma 4 3 2 2 4" xfId="1868"/>
    <cellStyle name="Comma 4 3 2 2 5" xfId="7850"/>
    <cellStyle name="Comma 4 3 2 2 6" xfId="26314"/>
    <cellStyle name="Comma 4 3 2 3" xfId="251"/>
    <cellStyle name="Comma 4 3 2 3 2" xfId="252"/>
    <cellStyle name="Comma 4 3 2 3 2 2" xfId="253"/>
    <cellStyle name="Comma 4 3 2 3 2 2 2" xfId="1874"/>
    <cellStyle name="Comma 4 3 2 3 2 3" xfId="1873"/>
    <cellStyle name="Comma 4 3 2 3 2 4" xfId="26602"/>
    <cellStyle name="Comma 4 3 2 3 3" xfId="254"/>
    <cellStyle name="Comma 4 3 2 3 3 2" xfId="1875"/>
    <cellStyle name="Comma 4 3 2 3 4" xfId="1872"/>
    <cellStyle name="Comma 4 3 2 3 5" xfId="14724"/>
    <cellStyle name="Comma 4 3 2 3 6" xfId="26386"/>
    <cellStyle name="Comma 4 3 2 4" xfId="255"/>
    <cellStyle name="Comma 4 3 2 4 2" xfId="256"/>
    <cellStyle name="Comma 4 3 2 4 2 2" xfId="1877"/>
    <cellStyle name="Comma 4 3 2 4 3" xfId="1876"/>
    <cellStyle name="Comma 4 3 2 4 4" xfId="19420"/>
    <cellStyle name="Comma 4 3 2 4 5" xfId="26458"/>
    <cellStyle name="Comma 4 3 2 5" xfId="257"/>
    <cellStyle name="Comma 4 3 2 5 2" xfId="1878"/>
    <cellStyle name="Comma 4 3 2 5 3" xfId="23910"/>
    <cellStyle name="Comma 4 3 2 6" xfId="1867"/>
    <cellStyle name="Comma 4 3 2 7" xfId="5309"/>
    <cellStyle name="Comma 4 3 2 8" xfId="26232"/>
    <cellStyle name="Comma 4 3 3" xfId="258"/>
    <cellStyle name="Comma 4 3 3 2" xfId="259"/>
    <cellStyle name="Comma 4 3 3 2 2" xfId="260"/>
    <cellStyle name="Comma 4 3 3 2 2 2" xfId="261"/>
    <cellStyle name="Comma 4 3 3 2 2 2 2" xfId="1882"/>
    <cellStyle name="Comma 4 3 3 2 2 3" xfId="1881"/>
    <cellStyle name="Comma 4 3 3 2 2 4" xfId="26536"/>
    <cellStyle name="Comma 4 3 3 2 3" xfId="262"/>
    <cellStyle name="Comma 4 3 3 2 3 2" xfId="1883"/>
    <cellStyle name="Comma 4 3 3 2 4" xfId="1880"/>
    <cellStyle name="Comma 4 3 3 2 5" xfId="26320"/>
    <cellStyle name="Comma 4 3 3 3" xfId="263"/>
    <cellStyle name="Comma 4 3 3 3 2" xfId="264"/>
    <cellStyle name="Comma 4 3 3 3 2 2" xfId="265"/>
    <cellStyle name="Comma 4 3 3 3 2 2 2" xfId="1886"/>
    <cellStyle name="Comma 4 3 3 3 2 3" xfId="1885"/>
    <cellStyle name="Comma 4 3 3 3 2 4" xfId="26608"/>
    <cellStyle name="Comma 4 3 3 3 3" xfId="266"/>
    <cellStyle name="Comma 4 3 3 3 3 2" xfId="1887"/>
    <cellStyle name="Comma 4 3 3 3 4" xfId="1884"/>
    <cellStyle name="Comma 4 3 3 3 5" xfId="26392"/>
    <cellStyle name="Comma 4 3 3 4" xfId="267"/>
    <cellStyle name="Comma 4 3 3 4 2" xfId="268"/>
    <cellStyle name="Comma 4 3 3 4 2 2" xfId="1889"/>
    <cellStyle name="Comma 4 3 3 4 3" xfId="1888"/>
    <cellStyle name="Comma 4 3 3 4 4" xfId="26464"/>
    <cellStyle name="Comma 4 3 3 5" xfId="269"/>
    <cellStyle name="Comma 4 3 3 5 2" xfId="1890"/>
    <cellStyle name="Comma 4 3 3 6" xfId="1879"/>
    <cellStyle name="Comma 4 3 3 7" xfId="5663"/>
    <cellStyle name="Comma 4 3 3 8" xfId="26247"/>
    <cellStyle name="Comma 4 3 4" xfId="270"/>
    <cellStyle name="Comma 4 3 4 2" xfId="271"/>
    <cellStyle name="Comma 4 3 4 2 2" xfId="272"/>
    <cellStyle name="Comma 4 3 4 2 2 2" xfId="273"/>
    <cellStyle name="Comma 4 3 4 2 2 2 2" xfId="1894"/>
    <cellStyle name="Comma 4 3 4 2 2 3" xfId="1893"/>
    <cellStyle name="Comma 4 3 4 2 2 4" xfId="26555"/>
    <cellStyle name="Comma 4 3 4 2 3" xfId="274"/>
    <cellStyle name="Comma 4 3 4 2 3 2" xfId="1895"/>
    <cellStyle name="Comma 4 3 4 2 4" xfId="1892"/>
    <cellStyle name="Comma 4 3 4 2 5" xfId="26339"/>
    <cellStyle name="Comma 4 3 4 3" xfId="275"/>
    <cellStyle name="Comma 4 3 4 3 2" xfId="276"/>
    <cellStyle name="Comma 4 3 4 3 2 2" xfId="277"/>
    <cellStyle name="Comma 4 3 4 3 2 2 2" xfId="1898"/>
    <cellStyle name="Comma 4 3 4 3 2 3" xfId="1897"/>
    <cellStyle name="Comma 4 3 4 3 2 4" xfId="26627"/>
    <cellStyle name="Comma 4 3 4 3 3" xfId="278"/>
    <cellStyle name="Comma 4 3 4 3 3 2" xfId="1899"/>
    <cellStyle name="Comma 4 3 4 3 4" xfId="1896"/>
    <cellStyle name="Comma 4 3 4 3 5" xfId="26411"/>
    <cellStyle name="Comma 4 3 4 4" xfId="279"/>
    <cellStyle name="Comma 4 3 4 4 2" xfId="280"/>
    <cellStyle name="Comma 4 3 4 4 2 2" xfId="1901"/>
    <cellStyle name="Comma 4 3 4 4 3" xfId="1900"/>
    <cellStyle name="Comma 4 3 4 4 4" xfId="26483"/>
    <cellStyle name="Comma 4 3 4 5" xfId="281"/>
    <cellStyle name="Comma 4 3 4 5 2" xfId="1902"/>
    <cellStyle name="Comma 4 3 4 6" xfId="1891"/>
    <cellStyle name="Comma 4 3 4 7" xfId="12547"/>
    <cellStyle name="Comma 4 3 4 8" xfId="26267"/>
    <cellStyle name="Comma 4 3 5" xfId="282"/>
    <cellStyle name="Comma 4 3 5 2" xfId="283"/>
    <cellStyle name="Comma 4 3 5 2 2" xfId="284"/>
    <cellStyle name="Comma 4 3 5 2 2 2" xfId="1905"/>
    <cellStyle name="Comma 4 3 5 2 3" xfId="1904"/>
    <cellStyle name="Comma 4 3 5 2 4" xfId="26527"/>
    <cellStyle name="Comma 4 3 5 3" xfId="285"/>
    <cellStyle name="Comma 4 3 5 3 2" xfId="1906"/>
    <cellStyle name="Comma 4 3 5 4" xfId="1903"/>
    <cellStyle name="Comma 4 3 5 5" xfId="17243"/>
    <cellStyle name="Comma 4 3 5 6" xfId="26311"/>
    <cellStyle name="Comma 4 3 6" xfId="286"/>
    <cellStyle name="Comma 4 3 6 2" xfId="287"/>
    <cellStyle name="Comma 4 3 6 2 2" xfId="288"/>
    <cellStyle name="Comma 4 3 6 2 2 2" xfId="1909"/>
    <cellStyle name="Comma 4 3 6 2 3" xfId="1908"/>
    <cellStyle name="Comma 4 3 6 2 4" xfId="26599"/>
    <cellStyle name="Comma 4 3 6 3" xfId="289"/>
    <cellStyle name="Comma 4 3 6 3 2" xfId="1910"/>
    <cellStyle name="Comma 4 3 6 4" xfId="1907"/>
    <cellStyle name="Comma 4 3 6 5" xfId="21909"/>
    <cellStyle name="Comma 4 3 6 6" xfId="26383"/>
    <cellStyle name="Comma 4 3 7" xfId="290"/>
    <cellStyle name="Comma 4 3 7 2" xfId="291"/>
    <cellStyle name="Comma 4 3 7 2 2" xfId="1912"/>
    <cellStyle name="Comma 4 3 7 3" xfId="1911"/>
    <cellStyle name="Comma 4 3 7 4" xfId="24119"/>
    <cellStyle name="Comma 4 3 7 5" xfId="26455"/>
    <cellStyle name="Comma 4 3 8" xfId="292"/>
    <cellStyle name="Comma 4 3 8 2" xfId="1913"/>
    <cellStyle name="Comma 4 3 9" xfId="1866"/>
    <cellStyle name="Comma 4 3 9 2" xfId="26182"/>
    <cellStyle name="Comma 4 4" xfId="1745"/>
    <cellStyle name="Comma 4 4 2" xfId="7699"/>
    <cellStyle name="Comma 4 4 2 2" xfId="26914"/>
    <cellStyle name="Comma 4 4 3" xfId="14574"/>
    <cellStyle name="Comma 4 4 4" xfId="19270"/>
    <cellStyle name="Comma 4 4 5" xfId="23766"/>
    <cellStyle name="Comma 4 4 6" xfId="24126"/>
    <cellStyle name="Comma 4 4 7" xfId="5161"/>
    <cellStyle name="Comma 4 4 8" xfId="25811"/>
    <cellStyle name="Comma 4 5" xfId="5240"/>
    <cellStyle name="Comma 4 5 2" xfId="7779"/>
    <cellStyle name="Comma 4 5 3" xfId="14653"/>
    <cellStyle name="Comma 4 5 4" xfId="19349"/>
    <cellStyle name="Comma 4 5 5" xfId="23844"/>
    <cellStyle name="Comma 4 5 6" xfId="24136"/>
    <cellStyle name="Comma 4 5 7" xfId="26092"/>
    <cellStyle name="Comma 4 6" xfId="5416"/>
    <cellStyle name="Comma 4 7" xfId="5542"/>
    <cellStyle name="Comma 4 8" xfId="12425"/>
    <cellStyle name="Comma 4 9" xfId="17121"/>
    <cellStyle name="Comma 40" xfId="293"/>
    <cellStyle name="Comma 41" xfId="294"/>
    <cellStyle name="Comma 42" xfId="295"/>
    <cellStyle name="Comma 43" xfId="296"/>
    <cellStyle name="Comma 44" xfId="297"/>
    <cellStyle name="Comma 45" xfId="298"/>
    <cellStyle name="Comma 46" xfId="299"/>
    <cellStyle name="Comma 47" xfId="300"/>
    <cellStyle name="Comma 48" xfId="301"/>
    <cellStyle name="Comma 49" xfId="302"/>
    <cellStyle name="Comma 5" xfId="303"/>
    <cellStyle name="Comma 5 10" xfId="5114"/>
    <cellStyle name="Comma 5 10 2" xfId="26065"/>
    <cellStyle name="Comma 5 10 3" xfId="25980"/>
    <cellStyle name="Comma 5 11" xfId="25987"/>
    <cellStyle name="Comma 5 12" xfId="25641"/>
    <cellStyle name="Comma 5 2" xfId="304"/>
    <cellStyle name="Comma 5 2 2" xfId="1747"/>
    <cellStyle name="Comma 5 2 2 2" xfId="2850"/>
    <cellStyle name="Comma 5 2 2 3" xfId="7782"/>
    <cellStyle name="Comma 5 2 2 4" xfId="25812"/>
    <cellStyle name="Comma 5 2 3" xfId="1777"/>
    <cellStyle name="Comma 5 2 3 2" xfId="2873"/>
    <cellStyle name="Comma 5 2 3 2 2" xfId="25814"/>
    <cellStyle name="Comma 5 2 3 3" xfId="14656"/>
    <cellStyle name="Comma 5 2 3 4" xfId="25813"/>
    <cellStyle name="Comma 5 2 4" xfId="19352"/>
    <cellStyle name="Comma 5 2 4 2" xfId="26023"/>
    <cellStyle name="Comma 5 2 4 3" xfId="25815"/>
    <cellStyle name="Comma 5 2 5" xfId="23847"/>
    <cellStyle name="Comma 5 2 5 2" xfId="25816"/>
    <cellStyle name="Comma 5 2 6" xfId="24139"/>
    <cellStyle name="Comma 5 2 6 2" xfId="26915"/>
    <cellStyle name="Comma 5 2 7" xfId="5243"/>
    <cellStyle name="Comma 5 3" xfId="1746"/>
    <cellStyle name="Comma 5 3 2" xfId="2849"/>
    <cellStyle name="Comma 5 3 2 2" xfId="7851"/>
    <cellStyle name="Comma 5 3 2 2 2" xfId="25819"/>
    <cellStyle name="Comma 5 3 2 3" xfId="26024"/>
    <cellStyle name="Comma 5 3 2 4" xfId="25818"/>
    <cellStyle name="Comma 5 3 3" xfId="14725"/>
    <cellStyle name="Comma 5 3 3 2" xfId="26025"/>
    <cellStyle name="Comma 5 3 3 3" xfId="25820"/>
    <cellStyle name="Comma 5 3 4" xfId="19421"/>
    <cellStyle name="Comma 5 3 4 2" xfId="25821"/>
    <cellStyle name="Comma 5 3 5" xfId="23911"/>
    <cellStyle name="Comma 5 3 5 2" xfId="26916"/>
    <cellStyle name="Comma 5 3 6" xfId="5310"/>
    <cellStyle name="Comma 5 3 7" xfId="25817"/>
    <cellStyle name="Comma 5 4" xfId="1776"/>
    <cellStyle name="Comma 5 4 2" xfId="2872"/>
    <cellStyle name="Comma 5 4 2 2" xfId="26917"/>
    <cellStyle name="Comma 5 4 3" xfId="5417"/>
    <cellStyle name="Comma 5 4 4" xfId="25822"/>
    <cellStyle name="Comma 5 5" xfId="1914"/>
    <cellStyle name="Comma 5 5 2" xfId="7652"/>
    <cellStyle name="Comma 5 5 2 2" xfId="25824"/>
    <cellStyle name="Comma 5 5 3" xfId="26026"/>
    <cellStyle name="Comma 5 5 4" xfId="25823"/>
    <cellStyle name="Comma 5 6" xfId="14527"/>
    <cellStyle name="Comma 5 6 2" xfId="26027"/>
    <cellStyle name="Comma 5 6 3" xfId="25825"/>
    <cellStyle name="Comma 5 7" xfId="19223"/>
    <cellStyle name="Comma 5 7 2" xfId="25826"/>
    <cellStyle name="Comma 5 8" xfId="23720"/>
    <cellStyle name="Comma 5 8 2" xfId="26048"/>
    <cellStyle name="Comma 5 8 3" xfId="25958"/>
    <cellStyle name="Comma 5 9" xfId="24123"/>
    <cellStyle name="Comma 5 9 2" xfId="26060"/>
    <cellStyle name="Comma 5 9 3" xfId="25974"/>
    <cellStyle name="Comma 50" xfId="305"/>
    <cellStyle name="Comma 51" xfId="306"/>
    <cellStyle name="Comma 52" xfId="307"/>
    <cellStyle name="Comma 53" xfId="308"/>
    <cellStyle name="Comma 54" xfId="309"/>
    <cellStyle name="Comma 55" xfId="310"/>
    <cellStyle name="Comma 56" xfId="311"/>
    <cellStyle name="Comma 57" xfId="312"/>
    <cellStyle name="Comma 58" xfId="313"/>
    <cellStyle name="Comma 59" xfId="314"/>
    <cellStyle name="Comma 6" xfId="315"/>
    <cellStyle name="Comma 6 2" xfId="316"/>
    <cellStyle name="Comma 6 2 2" xfId="317"/>
    <cellStyle name="Comma 6 2 2 2" xfId="318"/>
    <cellStyle name="Comma 6 2 2 2 2" xfId="1917"/>
    <cellStyle name="Comma 6 2 2 2 2 2" xfId="24896"/>
    <cellStyle name="Comma 6 2 2 2 2 2 2" xfId="25619"/>
    <cellStyle name="Comma 6 2 2 2 2 3" xfId="24517"/>
    <cellStyle name="Comma 6 2 2 2 2 4" xfId="25262"/>
    <cellStyle name="Comma 6 2 2 2 3" xfId="24716"/>
    <cellStyle name="Comma 6 2 2 2 3 2" xfId="25439"/>
    <cellStyle name="Comma 6 2 2 2 4" xfId="24337"/>
    <cellStyle name="Comma 6 2 2 2 5" xfId="25082"/>
    <cellStyle name="Comma 6 2 2 3" xfId="1916"/>
    <cellStyle name="Comma 6 2 2 3 2" xfId="24808"/>
    <cellStyle name="Comma 6 2 2 3 2 2" xfId="25531"/>
    <cellStyle name="Comma 6 2 2 3 3" xfId="24429"/>
    <cellStyle name="Comma 6 2 2 3 4" xfId="25174"/>
    <cellStyle name="Comma 6 2 2 4" xfId="7784"/>
    <cellStyle name="Comma 6 2 2 4 2" xfId="24628"/>
    <cellStyle name="Comma 6 2 2 4 3" xfId="25351"/>
    <cellStyle name="Comma 6 2 2 5" xfId="24249"/>
    <cellStyle name="Comma 6 2 2 6" xfId="24994"/>
    <cellStyle name="Comma 6 2 3" xfId="319"/>
    <cellStyle name="Comma 6 2 3 2" xfId="1918"/>
    <cellStyle name="Comma 6 2 3 2 2" xfId="24852"/>
    <cellStyle name="Comma 6 2 3 2 2 2" xfId="25575"/>
    <cellStyle name="Comma 6 2 3 2 3" xfId="24473"/>
    <cellStyle name="Comma 6 2 3 2 4" xfId="25218"/>
    <cellStyle name="Comma 6 2 3 3" xfId="14658"/>
    <cellStyle name="Comma 6 2 3 3 2" xfId="24672"/>
    <cellStyle name="Comma 6 2 3 3 3" xfId="25395"/>
    <cellStyle name="Comma 6 2 3 4" xfId="24293"/>
    <cellStyle name="Comma 6 2 3 5" xfId="25038"/>
    <cellStyle name="Comma 6 2 4" xfId="320"/>
    <cellStyle name="Comma 6 2 4 2" xfId="19354"/>
    <cellStyle name="Comma 6 2 4 2 2" xfId="24764"/>
    <cellStyle name="Comma 6 2 4 2 3" xfId="25487"/>
    <cellStyle name="Comma 6 2 4 3" xfId="24385"/>
    <cellStyle name="Comma 6 2 4 4" xfId="25130"/>
    <cellStyle name="Comma 6 2 5" xfId="1915"/>
    <cellStyle name="Comma 6 2 5 2" xfId="23849"/>
    <cellStyle name="Comma 6 2 5 3" xfId="24584"/>
    <cellStyle name="Comma 6 2 5 4" xfId="25307"/>
    <cellStyle name="Comma 6 2 6" xfId="24141"/>
    <cellStyle name="Comma 6 2 7" xfId="5245"/>
    <cellStyle name="Comma 6 2 8" xfId="24205"/>
    <cellStyle name="Comma 6 2 9" xfId="24950"/>
    <cellStyle name="Comma 6 3" xfId="321"/>
    <cellStyle name="Comma 6 3 2" xfId="322"/>
    <cellStyle name="Comma 6 3 2 2" xfId="26050"/>
    <cellStyle name="Comma 6 3 3" xfId="7655"/>
    <cellStyle name="Comma 6 3 3 2" xfId="26236"/>
    <cellStyle name="Comma 6 3 4" xfId="25960"/>
    <cellStyle name="Comma 6 4" xfId="1748"/>
    <cellStyle name="Comma 6 4 2" xfId="14530"/>
    <cellStyle name="Comma 6 4 2 2" xfId="26062"/>
    <cellStyle name="Comma 6 4 3" xfId="25976"/>
    <cellStyle name="Comma 6 5" xfId="19226"/>
    <cellStyle name="Comma 6 5 2" xfId="26067"/>
    <cellStyle name="Comma 6 5 3" xfId="25982"/>
    <cellStyle name="Comma 6 6" xfId="23723"/>
    <cellStyle name="Comma 6 6 2" xfId="25989"/>
    <cellStyle name="Comma 6 7" xfId="24125"/>
    <cellStyle name="Comma 6 8" xfId="5117"/>
    <cellStyle name="Comma 6 9" xfId="25643"/>
    <cellStyle name="Comma 60" xfId="323"/>
    <cellStyle name="Comma 61" xfId="324"/>
    <cellStyle name="Comma 62" xfId="325"/>
    <cellStyle name="Comma 63" xfId="326"/>
    <cellStyle name="Comma 64" xfId="327"/>
    <cellStyle name="Comma 65" xfId="328"/>
    <cellStyle name="Comma 66" xfId="329"/>
    <cellStyle name="Comma 67" xfId="330"/>
    <cellStyle name="Comma 68" xfId="331"/>
    <cellStyle name="Comma 69" xfId="332"/>
    <cellStyle name="Comma 7" xfId="333"/>
    <cellStyle name="Comma 7 2" xfId="5247"/>
    <cellStyle name="Comma 7 2 2" xfId="7786"/>
    <cellStyle name="Comma 7 2 2 2" xfId="26918"/>
    <cellStyle name="Comma 7 2 3" xfId="14660"/>
    <cellStyle name="Comma 7 2 4" xfId="19356"/>
    <cellStyle name="Comma 7 2 5" xfId="23851"/>
    <cellStyle name="Comma 7 2 6" xfId="24143"/>
    <cellStyle name="Comma 7 2 7" xfId="25827"/>
    <cellStyle name="Comma 7 3" xfId="7703"/>
    <cellStyle name="Comma 7 3 2" xfId="25829"/>
    <cellStyle name="Comma 7 3 3" xfId="25828"/>
    <cellStyle name="Comma 7 4" xfId="14578"/>
    <cellStyle name="Comma 7 4 2" xfId="25991"/>
    <cellStyle name="Comma 7 5" xfId="19274"/>
    <cellStyle name="Comma 7 6" xfId="23770"/>
    <cellStyle name="Comma 7 7" xfId="24130"/>
    <cellStyle name="Comma 7 8" xfId="5165"/>
    <cellStyle name="Comma 7 9" xfId="25645"/>
    <cellStyle name="Comma 70" xfId="334"/>
    <cellStyle name="Comma 71" xfId="335"/>
    <cellStyle name="Comma 72" xfId="336"/>
    <cellStyle name="Comma 73" xfId="337"/>
    <cellStyle name="Comma 74" xfId="338"/>
    <cellStyle name="Comma 75" xfId="339"/>
    <cellStyle name="Comma 76" xfId="340"/>
    <cellStyle name="Comma 77" xfId="341"/>
    <cellStyle name="Comma 78" xfId="342"/>
    <cellStyle name="Comma 79" xfId="343"/>
    <cellStyle name="Comma 8" xfId="344"/>
    <cellStyle name="Comma 8 2" xfId="345"/>
    <cellStyle name="Comma 8 2 2" xfId="346"/>
    <cellStyle name="Comma 8 2 3" xfId="5398"/>
    <cellStyle name="Comma 8 3" xfId="347"/>
    <cellStyle name="Comma 8 3 2" xfId="7821"/>
    <cellStyle name="Comma 8 4" xfId="14695"/>
    <cellStyle name="Comma 8 4 2" xfId="26113"/>
    <cellStyle name="Comma 8 5" xfId="19391"/>
    <cellStyle name="Comma 8 6" xfId="23882"/>
    <cellStyle name="Comma 8 7" xfId="5281"/>
    <cellStyle name="Comma 80" xfId="348"/>
    <cellStyle name="Comma 81" xfId="349"/>
    <cellStyle name="Comma 82" xfId="350"/>
    <cellStyle name="Comma 83" xfId="351"/>
    <cellStyle name="Comma 84" xfId="352"/>
    <cellStyle name="Comma 84 2" xfId="353"/>
    <cellStyle name="Comma 85" xfId="354"/>
    <cellStyle name="Comma 85 2" xfId="355"/>
    <cellStyle name="Comma 86" xfId="356"/>
    <cellStyle name="Comma 87" xfId="357"/>
    <cellStyle name="Comma 88" xfId="358"/>
    <cellStyle name="Comma 89" xfId="359"/>
    <cellStyle name="Comma 9" xfId="360"/>
    <cellStyle name="Comma 9 2" xfId="361"/>
    <cellStyle name="Comma 9 2 2" xfId="24152"/>
    <cellStyle name="Comma 9 2 2 2" xfId="24148"/>
    <cellStyle name="Comma 9 2 2 3" xfId="26144"/>
    <cellStyle name="Comma 9 2 3" xfId="24151"/>
    <cellStyle name="Comma 9 2 4" xfId="25830"/>
    <cellStyle name="Comma 9 3" xfId="362"/>
    <cellStyle name="Comma 9 3 2" xfId="24153"/>
    <cellStyle name="Comma 9 4" xfId="5402"/>
    <cellStyle name="Comma 9 4 2" xfId="26114"/>
    <cellStyle name="Comma 90" xfId="1742"/>
    <cellStyle name="Comma 90 2" xfId="2848"/>
    <cellStyle name="Comma 91" xfId="1765"/>
    <cellStyle name="Comma 91 2" xfId="2861"/>
    <cellStyle name="Comma 92" xfId="1770"/>
    <cellStyle name="Comma 92 2" xfId="2866"/>
    <cellStyle name="Comma 93" xfId="1757"/>
    <cellStyle name="Comma 93 2" xfId="2855"/>
    <cellStyle name="Comma 94" xfId="1771"/>
    <cellStyle name="Comma 94 2" xfId="2867"/>
    <cellStyle name="Comma 95" xfId="1775"/>
    <cellStyle name="Comma 95 2" xfId="2871"/>
    <cellStyle name="Comma 96" xfId="1786"/>
    <cellStyle name="Comma 96 2" xfId="2882"/>
    <cellStyle name="Comma 97" xfId="1789"/>
    <cellStyle name="Comma 97 2" xfId="2885"/>
    <cellStyle name="Comma 98" xfId="1800"/>
    <cellStyle name="Comma 99" xfId="2894"/>
    <cellStyle name="Comma Input" xfId="363"/>
    <cellStyle name="Comma0" xfId="364"/>
    <cellStyle name="Comma0 2" xfId="26919"/>
    <cellStyle name="Comma0 3" xfId="26115"/>
    <cellStyle name="Comma0 4" xfId="25831"/>
    <cellStyle name="Company Name" xfId="365"/>
    <cellStyle name="Config Data" xfId="366"/>
    <cellStyle name="Currency" xfId="2" builtinId="4"/>
    <cellStyle name="Currency [0] 2" xfId="24551"/>
    <cellStyle name="Currency [1]" xfId="367"/>
    <cellStyle name="Currency [2]" xfId="368"/>
    <cellStyle name="Currency [3]" xfId="369"/>
    <cellStyle name="Currency 0.0" xfId="370"/>
    <cellStyle name="Currency 0.00" xfId="371"/>
    <cellStyle name="Currency 0.000" xfId="372"/>
    <cellStyle name="Currency 0.0000" xfId="373"/>
    <cellStyle name="Currency 10" xfId="374"/>
    <cellStyle name="Currency 10 2" xfId="26080"/>
    <cellStyle name="Currency 10 3" xfId="26073"/>
    <cellStyle name="Currency 100" xfId="26920"/>
    <cellStyle name="Currency 100 2" xfId="26921"/>
    <cellStyle name="Currency 11" xfId="375"/>
    <cellStyle name="Currency 12" xfId="376"/>
    <cellStyle name="Currency 13" xfId="377"/>
    <cellStyle name="Currency 13 2" xfId="24539"/>
    <cellStyle name="Currency 14" xfId="378"/>
    <cellStyle name="Currency 14 2" xfId="24547"/>
    <cellStyle name="Currency 15" xfId="379"/>
    <cellStyle name="Currency 15 2" xfId="24543"/>
    <cellStyle name="Currency 16" xfId="380"/>
    <cellStyle name="Currency 16 2" xfId="381"/>
    <cellStyle name="Currency 17" xfId="382"/>
    <cellStyle name="Currency 17 2" xfId="383"/>
    <cellStyle name="Currency 18" xfId="384"/>
    <cellStyle name="Currency 19" xfId="385"/>
    <cellStyle name="Currency 2" xfId="386"/>
    <cellStyle name="Currency 2 2" xfId="387"/>
    <cellStyle name="Currency 2 2 2" xfId="5412"/>
    <cellStyle name="Currency 2 2 2 2" xfId="26083"/>
    <cellStyle name="Currency 2 2 3" xfId="5397"/>
    <cellStyle name="Currency 2 3" xfId="388"/>
    <cellStyle name="Currency 2 3 2" xfId="25832"/>
    <cellStyle name="Currency 2 4" xfId="1749"/>
    <cellStyle name="Currency 2 4 2" xfId="7820"/>
    <cellStyle name="Currency 2 4 3" xfId="25833"/>
    <cellStyle name="Currency 2 5" xfId="1920"/>
    <cellStyle name="Currency 2 5 2" xfId="14694"/>
    <cellStyle name="Currency 2 6" xfId="1796"/>
    <cellStyle name="Currency 2 6 2" xfId="19390"/>
    <cellStyle name="Currency 2 7" xfId="23881"/>
    <cellStyle name="Currency 2 8" xfId="5280"/>
    <cellStyle name="Currency 20" xfId="389"/>
    <cellStyle name="Currency 21" xfId="390"/>
    <cellStyle name="Currency 22" xfId="391"/>
    <cellStyle name="Currency 23" xfId="392"/>
    <cellStyle name="Currency 24" xfId="393"/>
    <cellStyle name="Currency 25" xfId="394"/>
    <cellStyle name="Currency 26" xfId="395"/>
    <cellStyle name="Currency 27" xfId="396"/>
    <cellStyle name="Currency 28" xfId="397"/>
    <cellStyle name="Currency 29" xfId="398"/>
    <cellStyle name="Currency 3" xfId="399"/>
    <cellStyle name="Currency 3 2" xfId="400"/>
    <cellStyle name="Currency 3 2 2" xfId="26102"/>
    <cellStyle name="Currency 3 3" xfId="401"/>
    <cellStyle name="Currency 3 3 2" xfId="26220"/>
    <cellStyle name="Currency 3 3 3" xfId="26088"/>
    <cellStyle name="Currency 3 4" xfId="402"/>
    <cellStyle name="Currency 3 4 2" xfId="26221"/>
    <cellStyle name="Currency 3 4 3" xfId="26076"/>
    <cellStyle name="Currency 3 5" xfId="403"/>
    <cellStyle name="Currency 3 5 2" xfId="404"/>
    <cellStyle name="Currency 3 6" xfId="5405"/>
    <cellStyle name="Currency 30" xfId="405"/>
    <cellStyle name="Currency 30 2" xfId="1921"/>
    <cellStyle name="Currency 31" xfId="406"/>
    <cellStyle name="Currency 31 2" xfId="1922"/>
    <cellStyle name="Currency 32" xfId="407"/>
    <cellStyle name="Currency 32 2" xfId="1923"/>
    <cellStyle name="Currency 33" xfId="408"/>
    <cellStyle name="Currency 33 2" xfId="1924"/>
    <cellStyle name="Currency 34" xfId="409"/>
    <cellStyle name="Currency 34 2" xfId="1925"/>
    <cellStyle name="Currency 35" xfId="410"/>
    <cellStyle name="Currency 35 2" xfId="1926"/>
    <cellStyle name="Currency 36" xfId="411"/>
    <cellStyle name="Currency 36 2" xfId="1927"/>
    <cellStyle name="Currency 37" xfId="412"/>
    <cellStyle name="Currency 37 2" xfId="1928"/>
    <cellStyle name="Currency 38" xfId="413"/>
    <cellStyle name="Currency 38 2" xfId="1929"/>
    <cellStyle name="Currency 39" xfId="414"/>
    <cellStyle name="Currency 39 2" xfId="1930"/>
    <cellStyle name="Currency 4" xfId="415"/>
    <cellStyle name="Currency 4 10" xfId="26922"/>
    <cellStyle name="Currency 4 10 2" xfId="26923"/>
    <cellStyle name="Currency 4 10 2 2" xfId="26924"/>
    <cellStyle name="Currency 4 10 2 3" xfId="26925"/>
    <cellStyle name="Currency 4 10 3" xfId="26926"/>
    <cellStyle name="Currency 4 10 4" xfId="26927"/>
    <cellStyle name="Currency 4 10 5" xfId="26928"/>
    <cellStyle name="Currency 4 11" xfId="26929"/>
    <cellStyle name="Currency 4 2" xfId="416"/>
    <cellStyle name="Currency 4 2 10" xfId="26931"/>
    <cellStyle name="Currency 4 2 10 2" xfId="26932"/>
    <cellStyle name="Currency 4 2 10 3" xfId="26933"/>
    <cellStyle name="Currency 4 2 11" xfId="26934"/>
    <cellStyle name="Currency 4 2 12" xfId="26935"/>
    <cellStyle name="Currency 4 2 13" xfId="26936"/>
    <cellStyle name="Currency 4 2 14" xfId="26930"/>
    <cellStyle name="Currency 4 2 2" xfId="26937"/>
    <cellStyle name="Currency 4 2 2 2" xfId="26938"/>
    <cellStyle name="Currency 4 2 2 2 2" xfId="26939"/>
    <cellStyle name="Currency 4 2 2 2 2 2" xfId="26940"/>
    <cellStyle name="Currency 4 2 2 2 2 2 2" xfId="26941"/>
    <cellStyle name="Currency 4 2 2 2 2 2 2 2" xfId="26942"/>
    <cellStyle name="Currency 4 2 2 2 2 2 2 3" xfId="26943"/>
    <cellStyle name="Currency 4 2 2 2 2 2 3" xfId="26944"/>
    <cellStyle name="Currency 4 2 2 2 2 2 4" xfId="26945"/>
    <cellStyle name="Currency 4 2 2 2 2 2 5" xfId="26946"/>
    <cellStyle name="Currency 4 2 2 2 2 3" xfId="26947"/>
    <cellStyle name="Currency 4 2 2 2 2 3 2" xfId="26948"/>
    <cellStyle name="Currency 4 2 2 2 2 3 2 2" xfId="26949"/>
    <cellStyle name="Currency 4 2 2 2 2 3 2 3" xfId="26950"/>
    <cellStyle name="Currency 4 2 2 2 2 3 3" xfId="26951"/>
    <cellStyle name="Currency 4 2 2 2 2 3 4" xfId="26952"/>
    <cellStyle name="Currency 4 2 2 2 2 3 5" xfId="26953"/>
    <cellStyle name="Currency 4 2 2 2 2 4" xfId="26954"/>
    <cellStyle name="Currency 4 2 2 2 2 4 2" xfId="26955"/>
    <cellStyle name="Currency 4 2 2 2 2 4 3" xfId="26956"/>
    <cellStyle name="Currency 4 2 2 2 2 5" xfId="26957"/>
    <cellStyle name="Currency 4 2 2 2 2 6" xfId="26958"/>
    <cellStyle name="Currency 4 2 2 2 2 7" xfId="26959"/>
    <cellStyle name="Currency 4 2 2 2 3" xfId="26960"/>
    <cellStyle name="Currency 4 2 2 2 3 2" xfId="26961"/>
    <cellStyle name="Currency 4 2 2 2 3 2 2" xfId="26962"/>
    <cellStyle name="Currency 4 2 2 2 3 2 3" xfId="26963"/>
    <cellStyle name="Currency 4 2 2 2 3 3" xfId="26964"/>
    <cellStyle name="Currency 4 2 2 2 3 4" xfId="26965"/>
    <cellStyle name="Currency 4 2 2 2 3 5" xfId="26966"/>
    <cellStyle name="Currency 4 2 2 2 4" xfId="26967"/>
    <cellStyle name="Currency 4 2 2 2 4 2" xfId="26968"/>
    <cellStyle name="Currency 4 2 2 2 4 2 2" xfId="26969"/>
    <cellStyle name="Currency 4 2 2 2 4 2 3" xfId="26970"/>
    <cellStyle name="Currency 4 2 2 2 4 3" xfId="26971"/>
    <cellStyle name="Currency 4 2 2 2 4 4" xfId="26972"/>
    <cellStyle name="Currency 4 2 2 2 4 5" xfId="26973"/>
    <cellStyle name="Currency 4 2 2 2 5" xfId="26974"/>
    <cellStyle name="Currency 4 2 2 2 5 2" xfId="26975"/>
    <cellStyle name="Currency 4 2 2 2 5 3" xfId="26976"/>
    <cellStyle name="Currency 4 2 2 2 6" xfId="26977"/>
    <cellStyle name="Currency 4 2 2 2 7" xfId="26978"/>
    <cellStyle name="Currency 4 2 2 2 8" xfId="26979"/>
    <cellStyle name="Currency 4 2 2 3" xfId="26980"/>
    <cellStyle name="Currency 4 2 2 3 2" xfId="26981"/>
    <cellStyle name="Currency 4 2 2 3 2 2" xfId="26982"/>
    <cellStyle name="Currency 4 2 2 3 2 2 2" xfId="26983"/>
    <cellStyle name="Currency 4 2 2 3 2 2 3" xfId="26984"/>
    <cellStyle name="Currency 4 2 2 3 2 3" xfId="26985"/>
    <cellStyle name="Currency 4 2 2 3 2 4" xfId="26986"/>
    <cellStyle name="Currency 4 2 2 3 2 5" xfId="26987"/>
    <cellStyle name="Currency 4 2 2 3 3" xfId="26988"/>
    <cellStyle name="Currency 4 2 2 3 3 2" xfId="26989"/>
    <cellStyle name="Currency 4 2 2 3 3 2 2" xfId="26990"/>
    <cellStyle name="Currency 4 2 2 3 3 2 3" xfId="26991"/>
    <cellStyle name="Currency 4 2 2 3 3 3" xfId="26992"/>
    <cellStyle name="Currency 4 2 2 3 3 4" xfId="26993"/>
    <cellStyle name="Currency 4 2 2 3 3 5" xfId="26994"/>
    <cellStyle name="Currency 4 2 2 3 4" xfId="26995"/>
    <cellStyle name="Currency 4 2 2 3 4 2" xfId="26996"/>
    <cellStyle name="Currency 4 2 2 3 4 3" xfId="26997"/>
    <cellStyle name="Currency 4 2 2 3 5" xfId="26998"/>
    <cellStyle name="Currency 4 2 2 3 6" xfId="26999"/>
    <cellStyle name="Currency 4 2 2 3 7" xfId="27000"/>
    <cellStyle name="Currency 4 2 2 4" xfId="27001"/>
    <cellStyle name="Currency 4 2 2 4 2" xfId="27002"/>
    <cellStyle name="Currency 4 2 2 4 2 2" xfId="27003"/>
    <cellStyle name="Currency 4 2 2 4 2 3" xfId="27004"/>
    <cellStyle name="Currency 4 2 2 4 3" xfId="27005"/>
    <cellStyle name="Currency 4 2 2 4 4" xfId="27006"/>
    <cellStyle name="Currency 4 2 2 4 5" xfId="27007"/>
    <cellStyle name="Currency 4 2 2 5" xfId="27008"/>
    <cellStyle name="Currency 4 2 2 5 2" xfId="27009"/>
    <cellStyle name="Currency 4 2 2 5 2 2" xfId="27010"/>
    <cellStyle name="Currency 4 2 2 5 2 3" xfId="27011"/>
    <cellStyle name="Currency 4 2 2 5 3" xfId="27012"/>
    <cellStyle name="Currency 4 2 2 5 4" xfId="27013"/>
    <cellStyle name="Currency 4 2 2 5 5" xfId="27014"/>
    <cellStyle name="Currency 4 2 2 6" xfId="27015"/>
    <cellStyle name="Currency 4 2 2 6 2" xfId="27016"/>
    <cellStyle name="Currency 4 2 2 6 3" xfId="27017"/>
    <cellStyle name="Currency 4 2 2 7" xfId="27018"/>
    <cellStyle name="Currency 4 2 2 8" xfId="27019"/>
    <cellStyle name="Currency 4 2 2 9" xfId="27020"/>
    <cellStyle name="Currency 4 2 3" xfId="27021"/>
    <cellStyle name="Currency 4 2 3 2" xfId="27022"/>
    <cellStyle name="Currency 4 2 3 2 2" xfId="27023"/>
    <cellStyle name="Currency 4 2 3 2 2 2" xfId="27024"/>
    <cellStyle name="Currency 4 2 3 2 2 2 2" xfId="27025"/>
    <cellStyle name="Currency 4 2 3 2 2 2 2 2" xfId="27026"/>
    <cellStyle name="Currency 4 2 3 2 2 2 2 3" xfId="27027"/>
    <cellStyle name="Currency 4 2 3 2 2 2 3" xfId="27028"/>
    <cellStyle name="Currency 4 2 3 2 2 2 4" xfId="27029"/>
    <cellStyle name="Currency 4 2 3 2 2 2 5" xfId="27030"/>
    <cellStyle name="Currency 4 2 3 2 2 3" xfId="27031"/>
    <cellStyle name="Currency 4 2 3 2 2 3 2" xfId="27032"/>
    <cellStyle name="Currency 4 2 3 2 2 3 2 2" xfId="27033"/>
    <cellStyle name="Currency 4 2 3 2 2 3 2 3" xfId="27034"/>
    <cellStyle name="Currency 4 2 3 2 2 3 3" xfId="27035"/>
    <cellStyle name="Currency 4 2 3 2 2 3 4" xfId="27036"/>
    <cellStyle name="Currency 4 2 3 2 2 3 5" xfId="27037"/>
    <cellStyle name="Currency 4 2 3 2 2 4" xfId="27038"/>
    <cellStyle name="Currency 4 2 3 2 2 4 2" xfId="27039"/>
    <cellStyle name="Currency 4 2 3 2 2 4 3" xfId="27040"/>
    <cellStyle name="Currency 4 2 3 2 2 5" xfId="27041"/>
    <cellStyle name="Currency 4 2 3 2 2 6" xfId="27042"/>
    <cellStyle name="Currency 4 2 3 2 2 7" xfId="27043"/>
    <cellStyle name="Currency 4 2 3 2 3" xfId="27044"/>
    <cellStyle name="Currency 4 2 3 2 3 2" xfId="27045"/>
    <cellStyle name="Currency 4 2 3 2 3 2 2" xfId="27046"/>
    <cellStyle name="Currency 4 2 3 2 3 2 3" xfId="27047"/>
    <cellStyle name="Currency 4 2 3 2 3 3" xfId="27048"/>
    <cellStyle name="Currency 4 2 3 2 3 4" xfId="27049"/>
    <cellStyle name="Currency 4 2 3 2 3 5" xfId="27050"/>
    <cellStyle name="Currency 4 2 3 2 4" xfId="27051"/>
    <cellStyle name="Currency 4 2 3 2 4 2" xfId="27052"/>
    <cellStyle name="Currency 4 2 3 2 4 2 2" xfId="27053"/>
    <cellStyle name="Currency 4 2 3 2 4 2 3" xfId="27054"/>
    <cellStyle name="Currency 4 2 3 2 4 3" xfId="27055"/>
    <cellStyle name="Currency 4 2 3 2 4 4" xfId="27056"/>
    <cellStyle name="Currency 4 2 3 2 4 5" xfId="27057"/>
    <cellStyle name="Currency 4 2 3 2 5" xfId="27058"/>
    <cellStyle name="Currency 4 2 3 2 5 2" xfId="27059"/>
    <cellStyle name="Currency 4 2 3 2 5 3" xfId="27060"/>
    <cellStyle name="Currency 4 2 3 2 6" xfId="27061"/>
    <cellStyle name="Currency 4 2 3 2 7" xfId="27062"/>
    <cellStyle name="Currency 4 2 3 2 8" xfId="27063"/>
    <cellStyle name="Currency 4 2 3 3" xfId="27064"/>
    <cellStyle name="Currency 4 2 3 3 2" xfId="27065"/>
    <cellStyle name="Currency 4 2 3 3 2 2" xfId="27066"/>
    <cellStyle name="Currency 4 2 3 3 2 2 2" xfId="27067"/>
    <cellStyle name="Currency 4 2 3 3 2 2 3" xfId="27068"/>
    <cellStyle name="Currency 4 2 3 3 2 3" xfId="27069"/>
    <cellStyle name="Currency 4 2 3 3 2 4" xfId="27070"/>
    <cellStyle name="Currency 4 2 3 3 2 5" xfId="27071"/>
    <cellStyle name="Currency 4 2 3 3 3" xfId="27072"/>
    <cellStyle name="Currency 4 2 3 3 3 2" xfId="27073"/>
    <cellStyle name="Currency 4 2 3 3 3 2 2" xfId="27074"/>
    <cellStyle name="Currency 4 2 3 3 3 2 3" xfId="27075"/>
    <cellStyle name="Currency 4 2 3 3 3 3" xfId="27076"/>
    <cellStyle name="Currency 4 2 3 3 3 4" xfId="27077"/>
    <cellStyle name="Currency 4 2 3 3 3 5" xfId="27078"/>
    <cellStyle name="Currency 4 2 3 3 4" xfId="27079"/>
    <cellStyle name="Currency 4 2 3 3 4 2" xfId="27080"/>
    <cellStyle name="Currency 4 2 3 3 4 3" xfId="27081"/>
    <cellStyle name="Currency 4 2 3 3 5" xfId="27082"/>
    <cellStyle name="Currency 4 2 3 3 6" xfId="27083"/>
    <cellStyle name="Currency 4 2 3 3 7" xfId="27084"/>
    <cellStyle name="Currency 4 2 3 4" xfId="27085"/>
    <cellStyle name="Currency 4 2 3 4 2" xfId="27086"/>
    <cellStyle name="Currency 4 2 3 4 2 2" xfId="27087"/>
    <cellStyle name="Currency 4 2 3 4 2 3" xfId="27088"/>
    <cellStyle name="Currency 4 2 3 4 3" xfId="27089"/>
    <cellStyle name="Currency 4 2 3 4 4" xfId="27090"/>
    <cellStyle name="Currency 4 2 3 4 5" xfId="27091"/>
    <cellStyle name="Currency 4 2 3 5" xfId="27092"/>
    <cellStyle name="Currency 4 2 3 5 2" xfId="27093"/>
    <cellStyle name="Currency 4 2 3 5 2 2" xfId="27094"/>
    <cellStyle name="Currency 4 2 3 5 2 3" xfId="27095"/>
    <cellStyle name="Currency 4 2 3 5 3" xfId="27096"/>
    <cellStyle name="Currency 4 2 3 5 4" xfId="27097"/>
    <cellStyle name="Currency 4 2 3 5 5" xfId="27098"/>
    <cellStyle name="Currency 4 2 3 6" xfId="27099"/>
    <cellStyle name="Currency 4 2 3 6 2" xfId="27100"/>
    <cellStyle name="Currency 4 2 3 6 3" xfId="27101"/>
    <cellStyle name="Currency 4 2 3 7" xfId="27102"/>
    <cellStyle name="Currency 4 2 3 8" xfId="27103"/>
    <cellStyle name="Currency 4 2 3 9" xfId="27104"/>
    <cellStyle name="Currency 4 2 4" xfId="27105"/>
    <cellStyle name="Currency 4 2 4 2" xfId="27106"/>
    <cellStyle name="Currency 4 2 4 2 2" xfId="27107"/>
    <cellStyle name="Currency 4 2 4 2 2 2" xfId="27108"/>
    <cellStyle name="Currency 4 2 4 2 2 2 2" xfId="27109"/>
    <cellStyle name="Currency 4 2 4 2 2 2 2 2" xfId="27110"/>
    <cellStyle name="Currency 4 2 4 2 2 2 2 3" xfId="27111"/>
    <cellStyle name="Currency 4 2 4 2 2 2 3" xfId="27112"/>
    <cellStyle name="Currency 4 2 4 2 2 2 4" xfId="27113"/>
    <cellStyle name="Currency 4 2 4 2 2 2 5" xfId="27114"/>
    <cellStyle name="Currency 4 2 4 2 2 3" xfId="27115"/>
    <cellStyle name="Currency 4 2 4 2 2 3 2" xfId="27116"/>
    <cellStyle name="Currency 4 2 4 2 2 3 2 2" xfId="27117"/>
    <cellStyle name="Currency 4 2 4 2 2 3 2 3" xfId="27118"/>
    <cellStyle name="Currency 4 2 4 2 2 3 3" xfId="27119"/>
    <cellStyle name="Currency 4 2 4 2 2 3 4" xfId="27120"/>
    <cellStyle name="Currency 4 2 4 2 2 3 5" xfId="27121"/>
    <cellStyle name="Currency 4 2 4 2 2 4" xfId="27122"/>
    <cellStyle name="Currency 4 2 4 2 2 4 2" xfId="27123"/>
    <cellStyle name="Currency 4 2 4 2 2 4 3" xfId="27124"/>
    <cellStyle name="Currency 4 2 4 2 2 5" xfId="27125"/>
    <cellStyle name="Currency 4 2 4 2 2 6" xfId="27126"/>
    <cellStyle name="Currency 4 2 4 2 2 7" xfId="27127"/>
    <cellStyle name="Currency 4 2 4 2 3" xfId="27128"/>
    <cellStyle name="Currency 4 2 4 2 3 2" xfId="27129"/>
    <cellStyle name="Currency 4 2 4 2 3 2 2" xfId="27130"/>
    <cellStyle name="Currency 4 2 4 2 3 2 3" xfId="27131"/>
    <cellStyle name="Currency 4 2 4 2 3 3" xfId="27132"/>
    <cellStyle name="Currency 4 2 4 2 3 4" xfId="27133"/>
    <cellStyle name="Currency 4 2 4 2 3 5" xfId="27134"/>
    <cellStyle name="Currency 4 2 4 2 4" xfId="27135"/>
    <cellStyle name="Currency 4 2 4 2 4 2" xfId="27136"/>
    <cellStyle name="Currency 4 2 4 2 4 2 2" xfId="27137"/>
    <cellStyle name="Currency 4 2 4 2 4 2 3" xfId="27138"/>
    <cellStyle name="Currency 4 2 4 2 4 3" xfId="27139"/>
    <cellStyle name="Currency 4 2 4 2 4 4" xfId="27140"/>
    <cellStyle name="Currency 4 2 4 2 4 5" xfId="27141"/>
    <cellStyle name="Currency 4 2 4 2 5" xfId="27142"/>
    <cellStyle name="Currency 4 2 4 2 5 2" xfId="27143"/>
    <cellStyle name="Currency 4 2 4 2 5 3" xfId="27144"/>
    <cellStyle name="Currency 4 2 4 2 6" xfId="27145"/>
    <cellStyle name="Currency 4 2 4 2 7" xfId="27146"/>
    <cellStyle name="Currency 4 2 4 2 8" xfId="27147"/>
    <cellStyle name="Currency 4 2 4 3" xfId="27148"/>
    <cellStyle name="Currency 4 2 4 3 2" xfId="27149"/>
    <cellStyle name="Currency 4 2 4 3 2 2" xfId="27150"/>
    <cellStyle name="Currency 4 2 4 3 2 2 2" xfId="27151"/>
    <cellStyle name="Currency 4 2 4 3 2 2 3" xfId="27152"/>
    <cellStyle name="Currency 4 2 4 3 2 3" xfId="27153"/>
    <cellStyle name="Currency 4 2 4 3 2 4" xfId="27154"/>
    <cellStyle name="Currency 4 2 4 3 2 5" xfId="27155"/>
    <cellStyle name="Currency 4 2 4 3 3" xfId="27156"/>
    <cellStyle name="Currency 4 2 4 3 3 2" xfId="27157"/>
    <cellStyle name="Currency 4 2 4 3 3 2 2" xfId="27158"/>
    <cellStyle name="Currency 4 2 4 3 3 2 3" xfId="27159"/>
    <cellStyle name="Currency 4 2 4 3 3 3" xfId="27160"/>
    <cellStyle name="Currency 4 2 4 3 3 4" xfId="27161"/>
    <cellStyle name="Currency 4 2 4 3 3 5" xfId="27162"/>
    <cellStyle name="Currency 4 2 4 3 4" xfId="27163"/>
    <cellStyle name="Currency 4 2 4 3 4 2" xfId="27164"/>
    <cellStyle name="Currency 4 2 4 3 4 3" xfId="27165"/>
    <cellStyle name="Currency 4 2 4 3 5" xfId="27166"/>
    <cellStyle name="Currency 4 2 4 3 6" xfId="27167"/>
    <cellStyle name="Currency 4 2 4 3 7" xfId="27168"/>
    <cellStyle name="Currency 4 2 4 4" xfId="27169"/>
    <cellStyle name="Currency 4 2 4 4 2" xfId="27170"/>
    <cellStyle name="Currency 4 2 4 4 2 2" xfId="27171"/>
    <cellStyle name="Currency 4 2 4 4 2 3" xfId="27172"/>
    <cellStyle name="Currency 4 2 4 4 3" xfId="27173"/>
    <cellStyle name="Currency 4 2 4 4 4" xfId="27174"/>
    <cellStyle name="Currency 4 2 4 4 5" xfId="27175"/>
    <cellStyle name="Currency 4 2 4 5" xfId="27176"/>
    <cellStyle name="Currency 4 2 4 5 2" xfId="27177"/>
    <cellStyle name="Currency 4 2 4 5 2 2" xfId="27178"/>
    <cellStyle name="Currency 4 2 4 5 2 3" xfId="27179"/>
    <cellStyle name="Currency 4 2 4 5 3" xfId="27180"/>
    <cellStyle name="Currency 4 2 4 5 4" xfId="27181"/>
    <cellStyle name="Currency 4 2 4 5 5" xfId="27182"/>
    <cellStyle name="Currency 4 2 4 6" xfId="27183"/>
    <cellStyle name="Currency 4 2 4 6 2" xfId="27184"/>
    <cellStyle name="Currency 4 2 4 6 3" xfId="27185"/>
    <cellStyle name="Currency 4 2 4 7" xfId="27186"/>
    <cellStyle name="Currency 4 2 4 8" xfId="27187"/>
    <cellStyle name="Currency 4 2 4 9" xfId="27188"/>
    <cellStyle name="Currency 4 2 5" xfId="27189"/>
    <cellStyle name="Currency 4 2 5 2" xfId="27190"/>
    <cellStyle name="Currency 4 2 5 2 2" xfId="27191"/>
    <cellStyle name="Currency 4 2 5 2 2 2" xfId="27192"/>
    <cellStyle name="Currency 4 2 5 2 2 2 2" xfId="27193"/>
    <cellStyle name="Currency 4 2 5 2 2 2 3" xfId="27194"/>
    <cellStyle name="Currency 4 2 5 2 2 3" xfId="27195"/>
    <cellStyle name="Currency 4 2 5 2 2 4" xfId="27196"/>
    <cellStyle name="Currency 4 2 5 2 2 5" xfId="27197"/>
    <cellStyle name="Currency 4 2 5 2 3" xfId="27198"/>
    <cellStyle name="Currency 4 2 5 2 3 2" xfId="27199"/>
    <cellStyle name="Currency 4 2 5 2 3 2 2" xfId="27200"/>
    <cellStyle name="Currency 4 2 5 2 3 2 3" xfId="27201"/>
    <cellStyle name="Currency 4 2 5 2 3 3" xfId="27202"/>
    <cellStyle name="Currency 4 2 5 2 3 4" xfId="27203"/>
    <cellStyle name="Currency 4 2 5 2 3 5" xfId="27204"/>
    <cellStyle name="Currency 4 2 5 2 4" xfId="27205"/>
    <cellStyle name="Currency 4 2 5 2 4 2" xfId="27206"/>
    <cellStyle name="Currency 4 2 5 2 4 3" xfId="27207"/>
    <cellStyle name="Currency 4 2 5 2 5" xfId="27208"/>
    <cellStyle name="Currency 4 2 5 2 6" xfId="27209"/>
    <cellStyle name="Currency 4 2 5 2 7" xfId="27210"/>
    <cellStyle name="Currency 4 2 5 3" xfId="27211"/>
    <cellStyle name="Currency 4 2 5 3 2" xfId="27212"/>
    <cellStyle name="Currency 4 2 5 3 2 2" xfId="27213"/>
    <cellStyle name="Currency 4 2 5 3 2 3" xfId="27214"/>
    <cellStyle name="Currency 4 2 5 3 3" xfId="27215"/>
    <cellStyle name="Currency 4 2 5 3 4" xfId="27216"/>
    <cellStyle name="Currency 4 2 5 3 5" xfId="27217"/>
    <cellStyle name="Currency 4 2 5 4" xfId="27218"/>
    <cellStyle name="Currency 4 2 5 4 2" xfId="27219"/>
    <cellStyle name="Currency 4 2 5 4 2 2" xfId="27220"/>
    <cellStyle name="Currency 4 2 5 4 2 3" xfId="27221"/>
    <cellStyle name="Currency 4 2 5 4 3" xfId="27222"/>
    <cellStyle name="Currency 4 2 5 4 4" xfId="27223"/>
    <cellStyle name="Currency 4 2 5 4 5" xfId="27224"/>
    <cellStyle name="Currency 4 2 5 5" xfId="27225"/>
    <cellStyle name="Currency 4 2 5 5 2" xfId="27226"/>
    <cellStyle name="Currency 4 2 5 5 3" xfId="27227"/>
    <cellStyle name="Currency 4 2 5 6" xfId="27228"/>
    <cellStyle name="Currency 4 2 5 7" xfId="27229"/>
    <cellStyle name="Currency 4 2 5 8" xfId="27230"/>
    <cellStyle name="Currency 4 2 6" xfId="27231"/>
    <cellStyle name="Currency 4 2 7" xfId="27232"/>
    <cellStyle name="Currency 4 2 7 2" xfId="27233"/>
    <cellStyle name="Currency 4 2 7 2 2" xfId="27234"/>
    <cellStyle name="Currency 4 2 7 2 2 2" xfId="27235"/>
    <cellStyle name="Currency 4 2 7 2 2 3" xfId="27236"/>
    <cellStyle name="Currency 4 2 7 2 3" xfId="27237"/>
    <cellStyle name="Currency 4 2 7 2 4" xfId="27238"/>
    <cellStyle name="Currency 4 2 7 2 5" xfId="27239"/>
    <cellStyle name="Currency 4 2 7 3" xfId="27240"/>
    <cellStyle name="Currency 4 2 7 3 2" xfId="27241"/>
    <cellStyle name="Currency 4 2 7 3 2 2" xfId="27242"/>
    <cellStyle name="Currency 4 2 7 3 2 3" xfId="27243"/>
    <cellStyle name="Currency 4 2 7 3 3" xfId="27244"/>
    <cellStyle name="Currency 4 2 7 3 4" xfId="27245"/>
    <cellStyle name="Currency 4 2 7 3 5" xfId="27246"/>
    <cellStyle name="Currency 4 2 7 4" xfId="27247"/>
    <cellStyle name="Currency 4 2 7 4 2" xfId="27248"/>
    <cellStyle name="Currency 4 2 7 4 3" xfId="27249"/>
    <cellStyle name="Currency 4 2 7 5" xfId="27250"/>
    <cellStyle name="Currency 4 2 7 6" xfId="27251"/>
    <cellStyle name="Currency 4 2 7 7" xfId="27252"/>
    <cellStyle name="Currency 4 2 8" xfId="27253"/>
    <cellStyle name="Currency 4 2 8 2" xfId="27254"/>
    <cellStyle name="Currency 4 2 8 2 2" xfId="27255"/>
    <cellStyle name="Currency 4 2 8 2 3" xfId="27256"/>
    <cellStyle name="Currency 4 2 8 3" xfId="27257"/>
    <cellStyle name="Currency 4 2 8 4" xfId="27258"/>
    <cellStyle name="Currency 4 2 8 5" xfId="27259"/>
    <cellStyle name="Currency 4 2 9" xfId="27260"/>
    <cellStyle name="Currency 4 2 9 2" xfId="27261"/>
    <cellStyle name="Currency 4 2 9 2 2" xfId="27262"/>
    <cellStyle name="Currency 4 2 9 2 3" xfId="27263"/>
    <cellStyle name="Currency 4 2 9 3" xfId="27264"/>
    <cellStyle name="Currency 4 2 9 4" xfId="27265"/>
    <cellStyle name="Currency 4 2 9 5" xfId="27266"/>
    <cellStyle name="Currency 4 3" xfId="25834"/>
    <cellStyle name="Currency 4 3 10" xfId="27267"/>
    <cellStyle name="Currency 4 3 2" xfId="25835"/>
    <cellStyle name="Currency 4 3 2 2" xfId="27269"/>
    <cellStyle name="Currency 4 3 2 2 2" xfId="27270"/>
    <cellStyle name="Currency 4 3 2 2 2 2" xfId="27271"/>
    <cellStyle name="Currency 4 3 2 2 2 2 2" xfId="27272"/>
    <cellStyle name="Currency 4 3 2 2 2 2 3" xfId="27273"/>
    <cellStyle name="Currency 4 3 2 2 2 3" xfId="27274"/>
    <cellStyle name="Currency 4 3 2 2 2 4" xfId="27275"/>
    <cellStyle name="Currency 4 3 2 2 2 5" xfId="27276"/>
    <cellStyle name="Currency 4 3 2 2 3" xfId="27277"/>
    <cellStyle name="Currency 4 3 2 2 3 2" xfId="27278"/>
    <cellStyle name="Currency 4 3 2 2 3 2 2" xfId="27279"/>
    <cellStyle name="Currency 4 3 2 2 3 2 3" xfId="27280"/>
    <cellStyle name="Currency 4 3 2 2 3 3" xfId="27281"/>
    <cellStyle name="Currency 4 3 2 2 3 4" xfId="27282"/>
    <cellStyle name="Currency 4 3 2 2 3 5" xfId="27283"/>
    <cellStyle name="Currency 4 3 2 2 4" xfId="27284"/>
    <cellStyle name="Currency 4 3 2 2 4 2" xfId="27285"/>
    <cellStyle name="Currency 4 3 2 2 4 3" xfId="27286"/>
    <cellStyle name="Currency 4 3 2 2 5" xfId="27287"/>
    <cellStyle name="Currency 4 3 2 2 6" xfId="27288"/>
    <cellStyle name="Currency 4 3 2 2 7" xfId="27289"/>
    <cellStyle name="Currency 4 3 2 3" xfId="27290"/>
    <cellStyle name="Currency 4 3 2 3 2" xfId="27291"/>
    <cellStyle name="Currency 4 3 2 3 2 2" xfId="27292"/>
    <cellStyle name="Currency 4 3 2 3 2 3" xfId="27293"/>
    <cellStyle name="Currency 4 3 2 3 3" xfId="27294"/>
    <cellStyle name="Currency 4 3 2 3 4" xfId="27295"/>
    <cellStyle name="Currency 4 3 2 3 5" xfId="27296"/>
    <cellStyle name="Currency 4 3 2 4" xfId="27297"/>
    <cellStyle name="Currency 4 3 2 4 2" xfId="27298"/>
    <cellStyle name="Currency 4 3 2 4 2 2" xfId="27299"/>
    <cellStyle name="Currency 4 3 2 4 2 3" xfId="27300"/>
    <cellStyle name="Currency 4 3 2 4 3" xfId="27301"/>
    <cellStyle name="Currency 4 3 2 4 4" xfId="27302"/>
    <cellStyle name="Currency 4 3 2 4 5" xfId="27303"/>
    <cellStyle name="Currency 4 3 2 5" xfId="27304"/>
    <cellStyle name="Currency 4 3 2 5 2" xfId="27305"/>
    <cellStyle name="Currency 4 3 2 5 3" xfId="27306"/>
    <cellStyle name="Currency 4 3 2 6" xfId="27307"/>
    <cellStyle name="Currency 4 3 2 7" xfId="27308"/>
    <cellStyle name="Currency 4 3 2 8" xfId="27309"/>
    <cellStyle name="Currency 4 3 2 9" xfId="27268"/>
    <cellStyle name="Currency 4 3 3" xfId="26028"/>
    <cellStyle name="Currency 4 3 3 2" xfId="27311"/>
    <cellStyle name="Currency 4 3 3 2 2" xfId="27312"/>
    <cellStyle name="Currency 4 3 3 2 2 2" xfId="27313"/>
    <cellStyle name="Currency 4 3 3 2 2 3" xfId="27314"/>
    <cellStyle name="Currency 4 3 3 2 3" xfId="27315"/>
    <cellStyle name="Currency 4 3 3 2 4" xfId="27316"/>
    <cellStyle name="Currency 4 3 3 2 5" xfId="27317"/>
    <cellStyle name="Currency 4 3 3 3" xfId="27318"/>
    <cellStyle name="Currency 4 3 3 3 2" xfId="27319"/>
    <cellStyle name="Currency 4 3 3 3 2 2" xfId="27320"/>
    <cellStyle name="Currency 4 3 3 3 2 3" xfId="27321"/>
    <cellStyle name="Currency 4 3 3 3 3" xfId="27322"/>
    <cellStyle name="Currency 4 3 3 3 4" xfId="27323"/>
    <cellStyle name="Currency 4 3 3 3 5" xfId="27324"/>
    <cellStyle name="Currency 4 3 3 4" xfId="27325"/>
    <cellStyle name="Currency 4 3 3 4 2" xfId="27326"/>
    <cellStyle name="Currency 4 3 3 4 3" xfId="27327"/>
    <cellStyle name="Currency 4 3 3 5" xfId="27328"/>
    <cellStyle name="Currency 4 3 3 6" xfId="27329"/>
    <cellStyle name="Currency 4 3 3 7" xfId="27330"/>
    <cellStyle name="Currency 4 3 3 8" xfId="27310"/>
    <cellStyle name="Currency 4 3 4" xfId="27331"/>
    <cellStyle name="Currency 4 3 4 2" xfId="27332"/>
    <cellStyle name="Currency 4 3 4 2 2" xfId="27333"/>
    <cellStyle name="Currency 4 3 4 2 3" xfId="27334"/>
    <cellStyle name="Currency 4 3 4 3" xfId="27335"/>
    <cellStyle name="Currency 4 3 4 4" xfId="27336"/>
    <cellStyle name="Currency 4 3 4 5" xfId="27337"/>
    <cellStyle name="Currency 4 3 5" xfId="27338"/>
    <cellStyle name="Currency 4 3 5 2" xfId="27339"/>
    <cellStyle name="Currency 4 3 5 2 2" xfId="27340"/>
    <cellStyle name="Currency 4 3 5 2 3" xfId="27341"/>
    <cellStyle name="Currency 4 3 5 3" xfId="27342"/>
    <cellStyle name="Currency 4 3 5 4" xfId="27343"/>
    <cellStyle name="Currency 4 3 5 5" xfId="27344"/>
    <cellStyle name="Currency 4 3 6" xfId="27345"/>
    <cellStyle name="Currency 4 3 6 2" xfId="27346"/>
    <cellStyle name="Currency 4 3 6 3" xfId="27347"/>
    <cellStyle name="Currency 4 3 7" xfId="27348"/>
    <cellStyle name="Currency 4 3 8" xfId="27349"/>
    <cellStyle name="Currency 4 3 9" xfId="27350"/>
    <cellStyle name="Currency 4 4" xfId="27351"/>
    <cellStyle name="Currency 4 4 2" xfId="27352"/>
    <cellStyle name="Currency 4 4 2 2" xfId="27353"/>
    <cellStyle name="Currency 4 4 2 2 2" xfId="27354"/>
    <cellStyle name="Currency 4 4 2 2 2 2" xfId="27355"/>
    <cellStyle name="Currency 4 4 2 2 2 2 2" xfId="27356"/>
    <cellStyle name="Currency 4 4 2 2 2 2 3" xfId="27357"/>
    <cellStyle name="Currency 4 4 2 2 2 3" xfId="27358"/>
    <cellStyle name="Currency 4 4 2 2 2 4" xfId="27359"/>
    <cellStyle name="Currency 4 4 2 2 2 5" xfId="27360"/>
    <cellStyle name="Currency 4 4 2 2 3" xfId="27361"/>
    <cellStyle name="Currency 4 4 2 2 3 2" xfId="27362"/>
    <cellStyle name="Currency 4 4 2 2 3 2 2" xfId="27363"/>
    <cellStyle name="Currency 4 4 2 2 3 2 3" xfId="27364"/>
    <cellStyle name="Currency 4 4 2 2 3 3" xfId="27365"/>
    <cellStyle name="Currency 4 4 2 2 3 4" xfId="27366"/>
    <cellStyle name="Currency 4 4 2 2 3 5" xfId="27367"/>
    <cellStyle name="Currency 4 4 2 2 4" xfId="27368"/>
    <cellStyle name="Currency 4 4 2 2 4 2" xfId="27369"/>
    <cellStyle name="Currency 4 4 2 2 4 3" xfId="27370"/>
    <cellStyle name="Currency 4 4 2 2 5" xfId="27371"/>
    <cellStyle name="Currency 4 4 2 2 6" xfId="27372"/>
    <cellStyle name="Currency 4 4 2 2 7" xfId="27373"/>
    <cellStyle name="Currency 4 4 2 3" xfId="27374"/>
    <cellStyle name="Currency 4 4 2 3 2" xfId="27375"/>
    <cellStyle name="Currency 4 4 2 3 2 2" xfId="27376"/>
    <cellStyle name="Currency 4 4 2 3 2 3" xfId="27377"/>
    <cellStyle name="Currency 4 4 2 3 3" xfId="27378"/>
    <cellStyle name="Currency 4 4 2 3 4" xfId="27379"/>
    <cellStyle name="Currency 4 4 2 3 5" xfId="27380"/>
    <cellStyle name="Currency 4 4 2 4" xfId="27381"/>
    <cellStyle name="Currency 4 4 2 4 2" xfId="27382"/>
    <cellStyle name="Currency 4 4 2 4 2 2" xfId="27383"/>
    <cellStyle name="Currency 4 4 2 4 2 3" xfId="27384"/>
    <cellStyle name="Currency 4 4 2 4 3" xfId="27385"/>
    <cellStyle name="Currency 4 4 2 4 4" xfId="27386"/>
    <cellStyle name="Currency 4 4 2 4 5" xfId="27387"/>
    <cellStyle name="Currency 4 4 2 5" xfId="27388"/>
    <cellStyle name="Currency 4 4 2 5 2" xfId="27389"/>
    <cellStyle name="Currency 4 4 2 5 3" xfId="27390"/>
    <cellStyle name="Currency 4 4 2 6" xfId="27391"/>
    <cellStyle name="Currency 4 4 2 7" xfId="27392"/>
    <cellStyle name="Currency 4 4 2 8" xfId="27393"/>
    <cellStyle name="Currency 4 4 3" xfId="27394"/>
    <cellStyle name="Currency 4 4 3 2" xfId="27395"/>
    <cellStyle name="Currency 4 4 3 2 2" xfId="27396"/>
    <cellStyle name="Currency 4 4 3 2 2 2" xfId="27397"/>
    <cellStyle name="Currency 4 4 3 2 2 3" xfId="27398"/>
    <cellStyle name="Currency 4 4 3 2 3" xfId="27399"/>
    <cellStyle name="Currency 4 4 3 2 4" xfId="27400"/>
    <cellStyle name="Currency 4 4 3 2 5" xfId="27401"/>
    <cellStyle name="Currency 4 4 3 3" xfId="27402"/>
    <cellStyle name="Currency 4 4 3 3 2" xfId="27403"/>
    <cellStyle name="Currency 4 4 3 3 2 2" xfId="27404"/>
    <cellStyle name="Currency 4 4 3 3 2 3" xfId="27405"/>
    <cellStyle name="Currency 4 4 3 3 3" xfId="27406"/>
    <cellStyle name="Currency 4 4 3 3 4" xfId="27407"/>
    <cellStyle name="Currency 4 4 3 3 5" xfId="27408"/>
    <cellStyle name="Currency 4 4 3 4" xfId="27409"/>
    <cellStyle name="Currency 4 4 3 4 2" xfId="27410"/>
    <cellStyle name="Currency 4 4 3 4 3" xfId="27411"/>
    <cellStyle name="Currency 4 4 3 5" xfId="27412"/>
    <cellStyle name="Currency 4 4 3 6" xfId="27413"/>
    <cellStyle name="Currency 4 4 3 7" xfId="27414"/>
    <cellStyle name="Currency 4 4 4" xfId="27415"/>
    <cellStyle name="Currency 4 4 4 2" xfId="27416"/>
    <cellStyle name="Currency 4 4 4 2 2" xfId="27417"/>
    <cellStyle name="Currency 4 4 4 2 3" xfId="27418"/>
    <cellStyle name="Currency 4 4 4 3" xfId="27419"/>
    <cellStyle name="Currency 4 4 4 4" xfId="27420"/>
    <cellStyle name="Currency 4 4 4 5" xfId="27421"/>
    <cellStyle name="Currency 4 4 5" xfId="27422"/>
    <cellStyle name="Currency 4 4 5 2" xfId="27423"/>
    <cellStyle name="Currency 4 4 5 2 2" xfId="27424"/>
    <cellStyle name="Currency 4 4 5 2 3" xfId="27425"/>
    <cellStyle name="Currency 4 4 5 3" xfId="27426"/>
    <cellStyle name="Currency 4 4 5 4" xfId="27427"/>
    <cellStyle name="Currency 4 4 5 5" xfId="27428"/>
    <cellStyle name="Currency 4 4 6" xfId="27429"/>
    <cellStyle name="Currency 4 4 6 2" xfId="27430"/>
    <cellStyle name="Currency 4 4 6 3" xfId="27431"/>
    <cellStyle name="Currency 4 4 7" xfId="27432"/>
    <cellStyle name="Currency 4 4 8" xfId="27433"/>
    <cellStyle name="Currency 4 4 9" xfId="27434"/>
    <cellStyle name="Currency 4 5" xfId="27435"/>
    <cellStyle name="Currency 4 5 2" xfId="27436"/>
    <cellStyle name="Currency 4 5 2 2" xfId="27437"/>
    <cellStyle name="Currency 4 5 2 2 2" xfId="27438"/>
    <cellStyle name="Currency 4 5 2 2 2 2" xfId="27439"/>
    <cellStyle name="Currency 4 5 2 2 2 2 2" xfId="27440"/>
    <cellStyle name="Currency 4 5 2 2 2 2 3" xfId="27441"/>
    <cellStyle name="Currency 4 5 2 2 2 3" xfId="27442"/>
    <cellStyle name="Currency 4 5 2 2 2 4" xfId="27443"/>
    <cellStyle name="Currency 4 5 2 2 2 5" xfId="27444"/>
    <cellStyle name="Currency 4 5 2 2 3" xfId="27445"/>
    <cellStyle name="Currency 4 5 2 2 3 2" xfId="27446"/>
    <cellStyle name="Currency 4 5 2 2 3 2 2" xfId="27447"/>
    <cellStyle name="Currency 4 5 2 2 3 2 3" xfId="27448"/>
    <cellStyle name="Currency 4 5 2 2 3 3" xfId="27449"/>
    <cellStyle name="Currency 4 5 2 2 3 4" xfId="27450"/>
    <cellStyle name="Currency 4 5 2 2 3 5" xfId="27451"/>
    <cellStyle name="Currency 4 5 2 2 4" xfId="27452"/>
    <cellStyle name="Currency 4 5 2 2 4 2" xfId="27453"/>
    <cellStyle name="Currency 4 5 2 2 4 3" xfId="27454"/>
    <cellStyle name="Currency 4 5 2 2 5" xfId="27455"/>
    <cellStyle name="Currency 4 5 2 2 6" xfId="27456"/>
    <cellStyle name="Currency 4 5 2 2 7" xfId="27457"/>
    <cellStyle name="Currency 4 5 2 3" xfId="27458"/>
    <cellStyle name="Currency 4 5 2 3 2" xfId="27459"/>
    <cellStyle name="Currency 4 5 2 3 2 2" xfId="27460"/>
    <cellStyle name="Currency 4 5 2 3 2 3" xfId="27461"/>
    <cellStyle name="Currency 4 5 2 3 3" xfId="27462"/>
    <cellStyle name="Currency 4 5 2 3 4" xfId="27463"/>
    <cellStyle name="Currency 4 5 2 3 5" xfId="27464"/>
    <cellStyle name="Currency 4 5 2 4" xfId="27465"/>
    <cellStyle name="Currency 4 5 2 4 2" xfId="27466"/>
    <cellStyle name="Currency 4 5 2 4 2 2" xfId="27467"/>
    <cellStyle name="Currency 4 5 2 4 2 3" xfId="27468"/>
    <cellStyle name="Currency 4 5 2 4 3" xfId="27469"/>
    <cellStyle name="Currency 4 5 2 4 4" xfId="27470"/>
    <cellStyle name="Currency 4 5 2 4 5" xfId="27471"/>
    <cellStyle name="Currency 4 5 2 5" xfId="27472"/>
    <cellStyle name="Currency 4 5 2 5 2" xfId="27473"/>
    <cellStyle name="Currency 4 5 2 5 3" xfId="27474"/>
    <cellStyle name="Currency 4 5 2 6" xfId="27475"/>
    <cellStyle name="Currency 4 5 2 7" xfId="27476"/>
    <cellStyle name="Currency 4 5 2 8" xfId="27477"/>
    <cellStyle name="Currency 4 5 3" xfId="27478"/>
    <cellStyle name="Currency 4 5 3 2" xfId="27479"/>
    <cellStyle name="Currency 4 5 3 2 2" xfId="27480"/>
    <cellStyle name="Currency 4 5 3 2 2 2" xfId="27481"/>
    <cellStyle name="Currency 4 5 3 2 2 3" xfId="27482"/>
    <cellStyle name="Currency 4 5 3 2 3" xfId="27483"/>
    <cellStyle name="Currency 4 5 3 2 4" xfId="27484"/>
    <cellStyle name="Currency 4 5 3 2 5" xfId="27485"/>
    <cellStyle name="Currency 4 5 3 3" xfId="27486"/>
    <cellStyle name="Currency 4 5 3 3 2" xfId="27487"/>
    <cellStyle name="Currency 4 5 3 3 2 2" xfId="27488"/>
    <cellStyle name="Currency 4 5 3 3 2 3" xfId="27489"/>
    <cellStyle name="Currency 4 5 3 3 3" xfId="27490"/>
    <cellStyle name="Currency 4 5 3 3 4" xfId="27491"/>
    <cellStyle name="Currency 4 5 3 3 5" xfId="27492"/>
    <cellStyle name="Currency 4 5 3 4" xfId="27493"/>
    <cellStyle name="Currency 4 5 3 4 2" xfId="27494"/>
    <cellStyle name="Currency 4 5 3 4 3" xfId="27495"/>
    <cellStyle name="Currency 4 5 3 5" xfId="27496"/>
    <cellStyle name="Currency 4 5 3 6" xfId="27497"/>
    <cellStyle name="Currency 4 5 3 7" xfId="27498"/>
    <cellStyle name="Currency 4 5 4" xfId="27499"/>
    <cellStyle name="Currency 4 5 4 2" xfId="27500"/>
    <cellStyle name="Currency 4 5 4 2 2" xfId="27501"/>
    <cellStyle name="Currency 4 5 4 2 3" xfId="27502"/>
    <cellStyle name="Currency 4 5 4 3" xfId="27503"/>
    <cellStyle name="Currency 4 5 4 4" xfId="27504"/>
    <cellStyle name="Currency 4 5 4 5" xfId="27505"/>
    <cellStyle name="Currency 4 5 5" xfId="27506"/>
    <cellStyle name="Currency 4 5 5 2" xfId="27507"/>
    <cellStyle name="Currency 4 5 5 2 2" xfId="27508"/>
    <cellStyle name="Currency 4 5 5 2 3" xfId="27509"/>
    <cellStyle name="Currency 4 5 5 3" xfId="27510"/>
    <cellStyle name="Currency 4 5 5 4" xfId="27511"/>
    <cellStyle name="Currency 4 5 5 5" xfId="27512"/>
    <cellStyle name="Currency 4 5 6" xfId="27513"/>
    <cellStyle name="Currency 4 5 6 2" xfId="27514"/>
    <cellStyle name="Currency 4 5 6 3" xfId="27515"/>
    <cellStyle name="Currency 4 5 7" xfId="27516"/>
    <cellStyle name="Currency 4 5 8" xfId="27517"/>
    <cellStyle name="Currency 4 5 9" xfId="27518"/>
    <cellStyle name="Currency 4 6" xfId="27519"/>
    <cellStyle name="Currency 4 6 2" xfId="27520"/>
    <cellStyle name="Currency 4 6 2 2" xfId="27521"/>
    <cellStyle name="Currency 4 6 2 2 2" xfId="27522"/>
    <cellStyle name="Currency 4 6 2 2 2 2" xfId="27523"/>
    <cellStyle name="Currency 4 6 2 2 2 3" xfId="27524"/>
    <cellStyle name="Currency 4 6 2 2 3" xfId="27525"/>
    <cellStyle name="Currency 4 6 2 2 4" xfId="27526"/>
    <cellStyle name="Currency 4 6 2 2 5" xfId="27527"/>
    <cellStyle name="Currency 4 6 2 3" xfId="27528"/>
    <cellStyle name="Currency 4 6 2 3 2" xfId="27529"/>
    <cellStyle name="Currency 4 6 2 3 2 2" xfId="27530"/>
    <cellStyle name="Currency 4 6 2 3 2 3" xfId="27531"/>
    <cellStyle name="Currency 4 6 2 3 3" xfId="27532"/>
    <cellStyle name="Currency 4 6 2 3 4" xfId="27533"/>
    <cellStyle name="Currency 4 6 2 3 5" xfId="27534"/>
    <cellStyle name="Currency 4 6 2 4" xfId="27535"/>
    <cellStyle name="Currency 4 6 2 4 2" xfId="27536"/>
    <cellStyle name="Currency 4 6 2 4 3" xfId="27537"/>
    <cellStyle name="Currency 4 6 2 5" xfId="27538"/>
    <cellStyle name="Currency 4 6 2 6" xfId="27539"/>
    <cellStyle name="Currency 4 6 2 7" xfId="27540"/>
    <cellStyle name="Currency 4 6 3" xfId="27541"/>
    <cellStyle name="Currency 4 6 3 2" xfId="27542"/>
    <cellStyle name="Currency 4 6 3 2 2" xfId="27543"/>
    <cellStyle name="Currency 4 6 3 2 3" xfId="27544"/>
    <cellStyle name="Currency 4 6 3 3" xfId="27545"/>
    <cellStyle name="Currency 4 6 3 4" xfId="27546"/>
    <cellStyle name="Currency 4 6 3 5" xfId="27547"/>
    <cellStyle name="Currency 4 6 4" xfId="27548"/>
    <cellStyle name="Currency 4 6 4 2" xfId="27549"/>
    <cellStyle name="Currency 4 6 4 2 2" xfId="27550"/>
    <cellStyle name="Currency 4 6 4 2 3" xfId="27551"/>
    <cellStyle name="Currency 4 6 4 3" xfId="27552"/>
    <cellStyle name="Currency 4 6 4 4" xfId="27553"/>
    <cellStyle name="Currency 4 6 4 5" xfId="27554"/>
    <cellStyle name="Currency 4 6 5" xfId="27555"/>
    <cellStyle name="Currency 4 6 5 2" xfId="27556"/>
    <cellStyle name="Currency 4 6 5 3" xfId="27557"/>
    <cellStyle name="Currency 4 6 6" xfId="27558"/>
    <cellStyle name="Currency 4 6 7" xfId="27559"/>
    <cellStyle name="Currency 4 6 8" xfId="27560"/>
    <cellStyle name="Currency 4 7" xfId="27561"/>
    <cellStyle name="Currency 4 7 2" xfId="27562"/>
    <cellStyle name="Currency 4 7 2 2" xfId="27563"/>
    <cellStyle name="Currency 4 7 2 2 2" xfId="27564"/>
    <cellStyle name="Currency 4 7 2 2 3" xfId="27565"/>
    <cellStyle name="Currency 4 7 2 3" xfId="27566"/>
    <cellStyle name="Currency 4 7 2 4" xfId="27567"/>
    <cellStyle name="Currency 4 7 2 5" xfId="27568"/>
    <cellStyle name="Currency 4 7 3" xfId="27569"/>
    <cellStyle name="Currency 4 7 3 2" xfId="27570"/>
    <cellStyle name="Currency 4 7 3 2 2" xfId="27571"/>
    <cellStyle name="Currency 4 7 3 2 3" xfId="27572"/>
    <cellStyle name="Currency 4 7 3 3" xfId="27573"/>
    <cellStyle name="Currency 4 7 3 4" xfId="27574"/>
    <cellStyle name="Currency 4 7 3 5" xfId="27575"/>
    <cellStyle name="Currency 4 8" xfId="27576"/>
    <cellStyle name="Currency 4 8 2" xfId="27577"/>
    <cellStyle name="Currency 4 8 2 2" xfId="27578"/>
    <cellStyle name="Currency 4 8 2 2 2" xfId="27579"/>
    <cellStyle name="Currency 4 8 2 2 3" xfId="27580"/>
    <cellStyle name="Currency 4 8 2 3" xfId="27581"/>
    <cellStyle name="Currency 4 8 2 4" xfId="27582"/>
    <cellStyle name="Currency 4 8 2 5" xfId="27583"/>
    <cellStyle name="Currency 4 8 3" xfId="27584"/>
    <cellStyle name="Currency 4 8 3 2" xfId="27585"/>
    <cellStyle name="Currency 4 8 3 2 2" xfId="27586"/>
    <cellStyle name="Currency 4 8 3 2 3" xfId="27587"/>
    <cellStyle name="Currency 4 8 3 3" xfId="27588"/>
    <cellStyle name="Currency 4 8 3 4" xfId="27589"/>
    <cellStyle name="Currency 4 8 3 5" xfId="27590"/>
    <cellStyle name="Currency 4 8 4" xfId="27591"/>
    <cellStyle name="Currency 4 8 4 2" xfId="27592"/>
    <cellStyle name="Currency 4 8 4 3" xfId="27593"/>
    <cellStyle name="Currency 4 8 5" xfId="27594"/>
    <cellStyle name="Currency 4 8 6" xfId="27595"/>
    <cellStyle name="Currency 4 8 7" xfId="27596"/>
    <cellStyle name="Currency 4 9" xfId="27597"/>
    <cellStyle name="Currency 4 9 2" xfId="27598"/>
    <cellStyle name="Currency 4 9 2 2" xfId="27599"/>
    <cellStyle name="Currency 4 9 2 3" xfId="27600"/>
    <cellStyle name="Currency 4 9 3" xfId="27601"/>
    <cellStyle name="Currency 4 9 4" xfId="27602"/>
    <cellStyle name="Currency 4 9 5" xfId="27603"/>
    <cellStyle name="Currency 40" xfId="417"/>
    <cellStyle name="Currency 40 2" xfId="1931"/>
    <cellStyle name="Currency 41" xfId="418"/>
    <cellStyle name="Currency 41 2" xfId="1932"/>
    <cellStyle name="Currency 42" xfId="419"/>
    <cellStyle name="Currency 42 2" xfId="1933"/>
    <cellStyle name="Currency 43" xfId="420"/>
    <cellStyle name="Currency 43 2" xfId="1934"/>
    <cellStyle name="Currency 44" xfId="421"/>
    <cellStyle name="Currency 44 2" xfId="1935"/>
    <cellStyle name="Currency 45" xfId="422"/>
    <cellStyle name="Currency 45 2" xfId="1936"/>
    <cellStyle name="Currency 46" xfId="423"/>
    <cellStyle name="Currency 46 2" xfId="1937"/>
    <cellStyle name="Currency 47" xfId="424"/>
    <cellStyle name="Currency 47 2" xfId="1938"/>
    <cellStyle name="Currency 48" xfId="425"/>
    <cellStyle name="Currency 48 2" xfId="1939"/>
    <cellStyle name="Currency 49" xfId="426"/>
    <cellStyle name="Currency 49 2" xfId="1940"/>
    <cellStyle name="Currency 5" xfId="427"/>
    <cellStyle name="Currency 5 2" xfId="25836"/>
    <cellStyle name="Currency 50" xfId="428"/>
    <cellStyle name="Currency 50 2" xfId="1941"/>
    <cellStyle name="Currency 51" xfId="429"/>
    <cellStyle name="Currency 51 2" xfId="1942"/>
    <cellStyle name="Currency 52" xfId="430"/>
    <cellStyle name="Currency 52 2" xfId="1943"/>
    <cellStyle name="Currency 53" xfId="431"/>
    <cellStyle name="Currency 53 2" xfId="1944"/>
    <cellStyle name="Currency 54" xfId="432"/>
    <cellStyle name="Currency 54 2" xfId="1945"/>
    <cellStyle name="Currency 55" xfId="433"/>
    <cellStyle name="Currency 55 2" xfId="1946"/>
    <cellStyle name="Currency 56" xfId="434"/>
    <cellStyle name="Currency 56 2" xfId="1947"/>
    <cellStyle name="Currency 57" xfId="435"/>
    <cellStyle name="Currency 57 2" xfId="1948"/>
    <cellStyle name="Currency 58" xfId="436"/>
    <cellStyle name="Currency 58 2" xfId="1949"/>
    <cellStyle name="Currency 59" xfId="437"/>
    <cellStyle name="Currency 59 2" xfId="1950"/>
    <cellStyle name="Currency 6" xfId="438"/>
    <cellStyle name="Currency 6 2" xfId="25838"/>
    <cellStyle name="Currency 6 3" xfId="26029"/>
    <cellStyle name="Currency 6 4" xfId="26181"/>
    <cellStyle name="Currency 6 5" xfId="25837"/>
    <cellStyle name="Currency 60" xfId="439"/>
    <cellStyle name="Currency 61" xfId="440"/>
    <cellStyle name="Currency 62" xfId="1919"/>
    <cellStyle name="Currency 63" xfId="1792"/>
    <cellStyle name="Currency 64" xfId="2845"/>
    <cellStyle name="Currency 65" xfId="2891"/>
    <cellStyle name="Currency 66" xfId="2842"/>
    <cellStyle name="Currency 67" xfId="2888"/>
    <cellStyle name="Currency 68" xfId="2829"/>
    <cellStyle name="Currency 69" xfId="24161"/>
    <cellStyle name="Currency 7" xfId="441"/>
    <cellStyle name="Currency 70" xfId="24169"/>
    <cellStyle name="Currency 71" xfId="24173"/>
    <cellStyle name="Currency 72" xfId="24916"/>
    <cellStyle name="Currency 73" xfId="24930"/>
    <cellStyle name="Currency 74" xfId="25633"/>
    <cellStyle name="Currency 75" xfId="25637"/>
    <cellStyle name="Currency 76" xfId="32488"/>
    <cellStyle name="Currency 77" xfId="32490"/>
    <cellStyle name="Currency 78" xfId="32491"/>
    <cellStyle name="Currency 8" xfId="442"/>
    <cellStyle name="Currency 8 2" xfId="26180"/>
    <cellStyle name="Currency 8 3" xfId="25839"/>
    <cellStyle name="Currency 9" xfId="443"/>
    <cellStyle name="Currency 9 2" xfId="26179"/>
    <cellStyle name="Currency 9 3" xfId="25840"/>
    <cellStyle name="Currency Input" xfId="444"/>
    <cellStyle name="Currency0" xfId="445"/>
    <cellStyle name="Currency0 2" xfId="27604"/>
    <cellStyle name="Currency0 3" xfId="26116"/>
    <cellStyle name="Currency0 4" xfId="25841"/>
    <cellStyle name="d" xfId="446"/>
    <cellStyle name="d," xfId="447"/>
    <cellStyle name="d1" xfId="448"/>
    <cellStyle name="d1," xfId="449"/>
    <cellStyle name="d2" xfId="450"/>
    <cellStyle name="d2," xfId="451"/>
    <cellStyle name="d3" xfId="452"/>
    <cellStyle name="Dash" xfId="453"/>
    <cellStyle name="Date" xfId="454"/>
    <cellStyle name="Date [Abbreviated]" xfId="455"/>
    <cellStyle name="Date [Long Europe]" xfId="456"/>
    <cellStyle name="Date [Long U.S.]" xfId="457"/>
    <cellStyle name="Date [Short Europe]" xfId="458"/>
    <cellStyle name="Date [Short U.S.]" xfId="459"/>
    <cellStyle name="Date 2" xfId="27605"/>
    <cellStyle name="Date 3" xfId="26117"/>
    <cellStyle name="Date 5" xfId="25842"/>
    <cellStyle name="Date_ITCM 2010 Template" xfId="460"/>
    <cellStyle name="date1" xfId="25843"/>
    <cellStyle name="Define$0" xfId="461"/>
    <cellStyle name="Define$1" xfId="462"/>
    <cellStyle name="Define$2" xfId="463"/>
    <cellStyle name="Define0" xfId="464"/>
    <cellStyle name="Define1" xfId="465"/>
    <cellStyle name="Define1x" xfId="466"/>
    <cellStyle name="Define2" xfId="467"/>
    <cellStyle name="Define2x" xfId="468"/>
    <cellStyle name="Dollar" xfId="469"/>
    <cellStyle name="e" xfId="470"/>
    <cellStyle name="e1" xfId="471"/>
    <cellStyle name="e2" xfId="472"/>
    <cellStyle name="Emphasis 1" xfId="2929"/>
    <cellStyle name="Emphasis 2" xfId="2930"/>
    <cellStyle name="Emphasis 3" xfId="2931"/>
    <cellStyle name="Euro" xfId="473"/>
    <cellStyle name="Euro 2" xfId="1750"/>
    <cellStyle name="Euro 2 2" xfId="26118"/>
    <cellStyle name="Explanatory Text 2" xfId="474"/>
    <cellStyle name="Explanatory Text 2 2" xfId="475"/>
    <cellStyle name="Explanatory Text 2 2 2" xfId="27606"/>
    <cellStyle name="Explanatory Text 2 2 3" xfId="25844"/>
    <cellStyle name="Explanatory Text 2 3" xfId="25845"/>
    <cellStyle name="Explanatory Text 2 4" xfId="26222"/>
    <cellStyle name="Explanatory Text 3" xfId="27607"/>
    <cellStyle name="Explanatory Text 4" xfId="27608"/>
    <cellStyle name="Explanatory Text 5" xfId="27609"/>
    <cellStyle name="Explanatory Text 6" xfId="27610"/>
    <cellStyle name="Explanatory Text 7" xfId="27611"/>
    <cellStyle name="Explanatory Text 8" xfId="27612"/>
    <cellStyle name="Explanatory Text 9" xfId="27613"/>
    <cellStyle name="Fixed" xfId="476"/>
    <cellStyle name="Fixed 2" xfId="27614"/>
    <cellStyle name="Fixed 3" xfId="26119"/>
    <cellStyle name="Fixed 4" xfId="25846"/>
    <cellStyle name="FOOTER - Style1" xfId="477"/>
    <cellStyle name="g" xfId="478"/>
    <cellStyle name="general" xfId="479"/>
    <cellStyle name="General [C]" xfId="480"/>
    <cellStyle name="General [R]" xfId="481"/>
    <cellStyle name="Good 2" xfId="482"/>
    <cellStyle name="Good 2 2" xfId="483"/>
    <cellStyle name="Good 2 2 2" xfId="27615"/>
    <cellStyle name="Good 2 2 3" xfId="25848"/>
    <cellStyle name="Good 2 3" xfId="2932"/>
    <cellStyle name="Good 2 3 2" xfId="25849"/>
    <cellStyle name="Good 2 4" xfId="26223"/>
    <cellStyle name="Good 2 5" xfId="25847"/>
    <cellStyle name="Good 3" xfId="27616"/>
    <cellStyle name="Good 4" xfId="27617"/>
    <cellStyle name="Good 5" xfId="27618"/>
    <cellStyle name="Good 6" xfId="27619"/>
    <cellStyle name="Good 7" xfId="27620"/>
    <cellStyle name="Good 8" xfId="27621"/>
    <cellStyle name="Good 9" xfId="27622"/>
    <cellStyle name="Green" xfId="484"/>
    <cellStyle name="grey" xfId="485"/>
    <cellStyle name="head1" xfId="25850"/>
    <cellStyle name="Header1" xfId="486"/>
    <cellStyle name="Header2" xfId="487"/>
    <cellStyle name="Heading" xfId="488"/>
    <cellStyle name="Heading 1 2" xfId="489"/>
    <cellStyle name="Heading 1 2 2" xfId="2933"/>
    <cellStyle name="Heading 1 2 2 2" xfId="27624"/>
    <cellStyle name="Heading 1 2 2 3" xfId="25852"/>
    <cellStyle name="Heading 1 2 3" xfId="27623"/>
    <cellStyle name="Heading 1 2 4" xfId="25851"/>
    <cellStyle name="Heading 1 3" xfId="27625"/>
    <cellStyle name="Heading 1 4" xfId="27626"/>
    <cellStyle name="Heading 1 5" xfId="27627"/>
    <cellStyle name="Heading 1 6" xfId="27628"/>
    <cellStyle name="Heading 1 7" xfId="27629"/>
    <cellStyle name="Heading 1 8" xfId="27630"/>
    <cellStyle name="Heading 1 9" xfId="26120"/>
    <cellStyle name="Heading 2 2" xfId="490"/>
    <cellStyle name="Heading 2 2 2" xfId="2934"/>
    <cellStyle name="Heading 2 2 2 2" xfId="27631"/>
    <cellStyle name="Heading 2 2 2 3" xfId="25854"/>
    <cellStyle name="Heading 2 2 3" xfId="25855"/>
    <cellStyle name="Heading 2 2 4" xfId="25856"/>
    <cellStyle name="Heading 2 2 5" xfId="26122"/>
    <cellStyle name="Heading 2 2 6" xfId="25853"/>
    <cellStyle name="Heading 2 3" xfId="491"/>
    <cellStyle name="Heading 2 3 2" xfId="27632"/>
    <cellStyle name="Heading 2 4" xfId="27633"/>
    <cellStyle name="Heading 2 5" xfId="27634"/>
    <cellStyle name="Heading 2 6" xfId="27635"/>
    <cellStyle name="Heading 2 7" xfId="27636"/>
    <cellStyle name="Heading 2 8" xfId="27637"/>
    <cellStyle name="Heading 2 9" xfId="26121"/>
    <cellStyle name="Heading 3 2" xfId="492"/>
    <cellStyle name="Heading 3 2 2" xfId="493"/>
    <cellStyle name="Heading 3 2 2 2" xfId="25858"/>
    <cellStyle name="Heading 3 2 3" xfId="2935"/>
    <cellStyle name="Heading 3 2 3 2" xfId="25859"/>
    <cellStyle name="Heading 3 2 4" xfId="25860"/>
    <cellStyle name="Heading 3 2 5" xfId="26225"/>
    <cellStyle name="Heading 3 2 6" xfId="25857"/>
    <cellStyle name="Heading 3 3" xfId="27638"/>
    <cellStyle name="Heading 3 4" xfId="27639"/>
    <cellStyle name="Heading 3 5" xfId="27640"/>
    <cellStyle name="Heading 3 6" xfId="27641"/>
    <cellStyle name="Heading 3 7" xfId="27642"/>
    <cellStyle name="Heading 3 8" xfId="27643"/>
    <cellStyle name="Heading 3 9" xfId="27644"/>
    <cellStyle name="Heading 4 2" xfId="494"/>
    <cellStyle name="Heading 4 2 2" xfId="495"/>
    <cellStyle name="Heading 4 2 2 2" xfId="25861"/>
    <cellStyle name="Heading 4 2 3" xfId="26226"/>
    <cellStyle name="Heading 4 3" xfId="27645"/>
    <cellStyle name="Heading 4 4" xfId="27646"/>
    <cellStyle name="Heading 4 5" xfId="27647"/>
    <cellStyle name="Heading 4 6" xfId="27648"/>
    <cellStyle name="Heading 4 7" xfId="27649"/>
    <cellStyle name="Heading 4 8" xfId="27650"/>
    <cellStyle name="Heading 4 9" xfId="27651"/>
    <cellStyle name="Heading No Underline" xfId="496"/>
    <cellStyle name="Heading With Underline" xfId="497"/>
    <cellStyle name="Heading1" xfId="498"/>
    <cellStyle name="Heading2" xfId="499"/>
    <cellStyle name="Headline" xfId="500"/>
    <cellStyle name="Highlight" xfId="501"/>
    <cellStyle name="Hyperlink 2" xfId="502"/>
    <cellStyle name="in" xfId="503"/>
    <cellStyle name="Indented [0]" xfId="504"/>
    <cellStyle name="Indented [2]" xfId="505"/>
    <cellStyle name="Indented [4]" xfId="506"/>
    <cellStyle name="Indented [6]" xfId="507"/>
    <cellStyle name="Input [yellow]" xfId="508"/>
    <cellStyle name="Input 2" xfId="509"/>
    <cellStyle name="Input 2 10" xfId="3340"/>
    <cellStyle name="Input 2 10 2" xfId="5878"/>
    <cellStyle name="Input 2 10 3" xfId="8223"/>
    <cellStyle name="Input 2 10 4" xfId="10361"/>
    <cellStyle name="Input 2 10 5" xfId="12683"/>
    <cellStyle name="Input 2 10 6" xfId="16789"/>
    <cellStyle name="Input 2 10 7" xfId="17379"/>
    <cellStyle name="Input 2 10 8" xfId="21485"/>
    <cellStyle name="Input 2 10 9" xfId="22032"/>
    <cellStyle name="Input 2 11" xfId="3471"/>
    <cellStyle name="Input 2 11 2" xfId="6009"/>
    <cellStyle name="Input 2 11 3" xfId="8411"/>
    <cellStyle name="Input 2 11 4" xfId="11088"/>
    <cellStyle name="Input 2 11 5" xfId="13479"/>
    <cellStyle name="Input 2 11 6" xfId="15930"/>
    <cellStyle name="Input 2 11 7" xfId="18175"/>
    <cellStyle name="Input 2 11 8" xfId="20626"/>
    <cellStyle name="Input 2 11 9" xfId="22761"/>
    <cellStyle name="Input 2 12" xfId="3331"/>
    <cellStyle name="Input 2 12 2" xfId="5869"/>
    <cellStyle name="Input 2 12 3" xfId="9524"/>
    <cellStyle name="Input 2 12 4" xfId="11826"/>
    <cellStyle name="Input 2 12 5" xfId="14284"/>
    <cellStyle name="Input 2 12 6" xfId="15970"/>
    <cellStyle name="Input 2 12 7" xfId="18980"/>
    <cellStyle name="Input 2 12 8" xfId="20666"/>
    <cellStyle name="Input 2 12 9" xfId="23501"/>
    <cellStyle name="Input 2 13" xfId="3601"/>
    <cellStyle name="Input 2 13 2" xfId="6139"/>
    <cellStyle name="Input 2 13 3" xfId="8720"/>
    <cellStyle name="Input 2 13 4" xfId="11844"/>
    <cellStyle name="Input 2 13 5" xfId="14305"/>
    <cellStyle name="Input 2 13 6" xfId="15247"/>
    <cellStyle name="Input 2 13 7" xfId="19001"/>
    <cellStyle name="Input 2 13 8" xfId="19943"/>
    <cellStyle name="Input 2 13 9" xfId="23519"/>
    <cellStyle name="Input 2 14" xfId="3486"/>
    <cellStyle name="Input 2 14 2" xfId="6024"/>
    <cellStyle name="Input 2 14 3" xfId="8779"/>
    <cellStyle name="Input 2 14 4" xfId="12178"/>
    <cellStyle name="Input 2 14 5" xfId="12719"/>
    <cellStyle name="Input 2 14 6" xfId="15641"/>
    <cellStyle name="Input 2 14 7" xfId="17415"/>
    <cellStyle name="Input 2 14 8" xfId="20337"/>
    <cellStyle name="Input 2 14 9" xfId="22067"/>
    <cellStyle name="Input 2 15" xfId="3715"/>
    <cellStyle name="Input 2 15 2" xfId="6253"/>
    <cellStyle name="Input 2 15 3" xfId="8927"/>
    <cellStyle name="Input 2 15 4" xfId="11568"/>
    <cellStyle name="Input 2 15 5" xfId="14004"/>
    <cellStyle name="Input 2 15 6" xfId="15639"/>
    <cellStyle name="Input 2 15 7" xfId="18700"/>
    <cellStyle name="Input 2 15 8" xfId="20335"/>
    <cellStyle name="Input 2 15 9" xfId="23242"/>
    <cellStyle name="Input 2 16" xfId="3777"/>
    <cellStyle name="Input 2 16 2" xfId="6315"/>
    <cellStyle name="Input 2 16 3" xfId="5426"/>
    <cellStyle name="Input 2 16 4" xfId="11288"/>
    <cellStyle name="Input 2 16 5" xfId="13694"/>
    <cellStyle name="Input 2 16 6" xfId="15136"/>
    <cellStyle name="Input 2 16 7" xfId="18390"/>
    <cellStyle name="Input 2 16 8" xfId="19832"/>
    <cellStyle name="Input 2 16 9" xfId="22962"/>
    <cellStyle name="Input 2 17" xfId="3713"/>
    <cellStyle name="Input 2 17 2" xfId="6251"/>
    <cellStyle name="Input 2 17 3" xfId="9088"/>
    <cellStyle name="Input 2 17 4" xfId="11329"/>
    <cellStyle name="Input 2 17 5" xfId="13738"/>
    <cellStyle name="Input 2 17 6" xfId="15674"/>
    <cellStyle name="Input 2 17 7" xfId="18434"/>
    <cellStyle name="Input 2 17 8" xfId="20370"/>
    <cellStyle name="Input 2 17 9" xfId="23003"/>
    <cellStyle name="Input 2 18" xfId="3889"/>
    <cellStyle name="Input 2 18 2" xfId="6427"/>
    <cellStyle name="Input 2 18 3" xfId="7944"/>
    <cellStyle name="Input 2 18 4" xfId="11737"/>
    <cellStyle name="Input 2 18 5" xfId="14188"/>
    <cellStyle name="Input 2 18 6" xfId="16723"/>
    <cellStyle name="Input 2 18 7" xfId="18884"/>
    <cellStyle name="Input 2 18 8" xfId="21419"/>
    <cellStyle name="Input 2 18 9" xfId="23411"/>
    <cellStyle name="Input 2 19" xfId="3823"/>
    <cellStyle name="Input 2 19 2" xfId="6361"/>
    <cellStyle name="Input 2 19 3" xfId="8445"/>
    <cellStyle name="Input 2 19 4" xfId="11592"/>
    <cellStyle name="Input 2 19 5" xfId="14030"/>
    <cellStyle name="Input 2 19 6" xfId="16487"/>
    <cellStyle name="Input 2 19 7" xfId="18726"/>
    <cellStyle name="Input 2 19 8" xfId="21183"/>
    <cellStyle name="Input 2 19 9" xfId="23266"/>
    <cellStyle name="Input 2 2" xfId="510"/>
    <cellStyle name="Input 2 2 10" xfId="3055"/>
    <cellStyle name="Input 2 2 11" xfId="25863"/>
    <cellStyle name="Input 2 2 2" xfId="5594"/>
    <cellStyle name="Input 2 2 2 2" xfId="27652"/>
    <cellStyle name="Input 2 2 3" xfId="8802"/>
    <cellStyle name="Input 2 2 4" xfId="12176"/>
    <cellStyle name="Input 2 2 5" xfId="12633"/>
    <cellStyle name="Input 2 2 6" xfId="15582"/>
    <cellStyle name="Input 2 2 7" xfId="17329"/>
    <cellStyle name="Input 2 2 8" xfId="20278"/>
    <cellStyle name="Input 2 2 9" xfId="21987"/>
    <cellStyle name="Input 2 20" xfId="3848"/>
    <cellStyle name="Input 2 20 2" xfId="6386"/>
    <cellStyle name="Input 2 20 3" xfId="9831"/>
    <cellStyle name="Input 2 20 4" xfId="11815"/>
    <cellStyle name="Input 2 20 5" xfId="14272"/>
    <cellStyle name="Input 2 20 6" xfId="16471"/>
    <cellStyle name="Input 2 20 7" xfId="18968"/>
    <cellStyle name="Input 2 20 8" xfId="21167"/>
    <cellStyle name="Input 2 20 9" xfId="23490"/>
    <cellStyle name="Input 2 21" xfId="4037"/>
    <cellStyle name="Input 2 21 2" xfId="6575"/>
    <cellStyle name="Input 2 21 3" xfId="8390"/>
    <cellStyle name="Input 2 21 4" xfId="12076"/>
    <cellStyle name="Input 2 21 5" xfId="14556"/>
    <cellStyle name="Input 2 21 6" xfId="15207"/>
    <cellStyle name="Input 2 21 7" xfId="19252"/>
    <cellStyle name="Input 2 21 8" xfId="19903"/>
    <cellStyle name="Input 2 21 9" xfId="23748"/>
    <cellStyle name="Input 2 22" xfId="4094"/>
    <cellStyle name="Input 2 22 2" xfId="6632"/>
    <cellStyle name="Input 2 22 3" xfId="8996"/>
    <cellStyle name="Input 2 22 4" xfId="11834"/>
    <cellStyle name="Input 2 22 5" xfId="14292"/>
    <cellStyle name="Input 2 22 6" xfId="15891"/>
    <cellStyle name="Input 2 22 7" xfId="18988"/>
    <cellStyle name="Input 2 22 8" xfId="20587"/>
    <cellStyle name="Input 2 22 9" xfId="23509"/>
    <cellStyle name="Input 2 23" xfId="3947"/>
    <cellStyle name="Input 2 23 2" xfId="6485"/>
    <cellStyle name="Input 2 23 3" xfId="10158"/>
    <cellStyle name="Input 2 23 4" xfId="11384"/>
    <cellStyle name="Input 2 23 5" xfId="13798"/>
    <cellStyle name="Input 2 23 6" xfId="16832"/>
    <cellStyle name="Input 2 23 7" xfId="18494"/>
    <cellStyle name="Input 2 23 8" xfId="21528"/>
    <cellStyle name="Input 2 23 9" xfId="23058"/>
    <cellStyle name="Input 2 24" xfId="4066"/>
    <cellStyle name="Input 2 24 2" xfId="6604"/>
    <cellStyle name="Input 2 24 3" xfId="9366"/>
    <cellStyle name="Input 2 24 4" xfId="10662"/>
    <cellStyle name="Input 2 24 5" xfId="13011"/>
    <cellStyle name="Input 2 24 6" xfId="16864"/>
    <cellStyle name="Input 2 24 7" xfId="17707"/>
    <cellStyle name="Input 2 24 8" xfId="21560"/>
    <cellStyle name="Input 2 24 9" xfId="22335"/>
    <cellStyle name="Input 2 25" xfId="4091"/>
    <cellStyle name="Input 2 25 2" xfId="6629"/>
    <cellStyle name="Input 2 25 3" xfId="9987"/>
    <cellStyle name="Input 2 25 4" xfId="11847"/>
    <cellStyle name="Input 2 25 5" xfId="14309"/>
    <cellStyle name="Input 2 25 6" xfId="16831"/>
    <cellStyle name="Input 2 25 7" xfId="19005"/>
    <cellStyle name="Input 2 25 8" xfId="21527"/>
    <cellStyle name="Input 2 25 9" xfId="23523"/>
    <cellStyle name="Input 2 26" xfId="4069"/>
    <cellStyle name="Input 2 26 2" xfId="6607"/>
    <cellStyle name="Input 2 26 3" xfId="8772"/>
    <cellStyle name="Input 2 26 4" xfId="11378"/>
    <cellStyle name="Input 2 26 5" xfId="13792"/>
    <cellStyle name="Input 2 26 6" xfId="16699"/>
    <cellStyle name="Input 2 26 7" xfId="18488"/>
    <cellStyle name="Input 2 26 8" xfId="21395"/>
    <cellStyle name="Input 2 26 9" xfId="23052"/>
    <cellStyle name="Input 2 27" xfId="4070"/>
    <cellStyle name="Input 2 27 2" xfId="6608"/>
    <cellStyle name="Input 2 27 3" xfId="8853"/>
    <cellStyle name="Input 2 27 4" xfId="11948"/>
    <cellStyle name="Input 2 27 5" xfId="14421"/>
    <cellStyle name="Input 2 27 6" xfId="16833"/>
    <cellStyle name="Input 2 27 7" xfId="19117"/>
    <cellStyle name="Input 2 27 8" xfId="21529"/>
    <cellStyle name="Input 2 27 9" xfId="23623"/>
    <cellStyle name="Input 2 28" xfId="4167"/>
    <cellStyle name="Input 2 28 2" xfId="6705"/>
    <cellStyle name="Input 2 28 3" xfId="8209"/>
    <cellStyle name="Input 2 28 4" xfId="10678"/>
    <cellStyle name="Input 2 28 5" xfId="13027"/>
    <cellStyle name="Input 2 28 6" xfId="15066"/>
    <cellStyle name="Input 2 28 7" xfId="17723"/>
    <cellStyle name="Input 2 28 8" xfId="19762"/>
    <cellStyle name="Input 2 28 9" xfId="22351"/>
    <cellStyle name="Input 2 29" xfId="4265"/>
    <cellStyle name="Input 2 29 2" xfId="6803"/>
    <cellStyle name="Input 2 29 3" xfId="9367"/>
    <cellStyle name="Input 2 29 4" xfId="11689"/>
    <cellStyle name="Input 2 29 5" xfId="13812"/>
    <cellStyle name="Input 2 29 6" xfId="15918"/>
    <cellStyle name="Input 2 29 7" xfId="18508"/>
    <cellStyle name="Input 2 29 8" xfId="20614"/>
    <cellStyle name="Input 2 29 9" xfId="23071"/>
    <cellStyle name="Input 2 3" xfId="3116"/>
    <cellStyle name="Input 2 3 10" xfId="25864"/>
    <cellStyle name="Input 2 3 2" xfId="5654"/>
    <cellStyle name="Input 2 3 3" xfId="10143"/>
    <cellStyle name="Input 2 3 4" xfId="12210"/>
    <cellStyle name="Input 2 3 5" xfId="14853"/>
    <cellStyle name="Input 2 3 6" xfId="16905"/>
    <cellStyle name="Input 2 3 7" xfId="19549"/>
    <cellStyle name="Input 2 3 8" xfId="21601"/>
    <cellStyle name="Input 2 3 9" xfId="24025"/>
    <cellStyle name="Input 2 30" xfId="4308"/>
    <cellStyle name="Input 2 30 2" xfId="6846"/>
    <cellStyle name="Input 2 30 3" xfId="10227"/>
    <cellStyle name="Input 2 30 4" xfId="11503"/>
    <cellStyle name="Input 2 30 5" xfId="13930"/>
    <cellStyle name="Input 2 30 6" xfId="16063"/>
    <cellStyle name="Input 2 30 7" xfId="18626"/>
    <cellStyle name="Input 2 30 8" xfId="20759"/>
    <cellStyle name="Input 2 30 9" xfId="23177"/>
    <cellStyle name="Input 2 31" xfId="4351"/>
    <cellStyle name="Input 2 31 2" xfId="6889"/>
    <cellStyle name="Input 2 31 3" xfId="8934"/>
    <cellStyle name="Input 2 31 4" xfId="11672"/>
    <cellStyle name="Input 2 31 5" xfId="14119"/>
    <cellStyle name="Input 2 31 6" xfId="15044"/>
    <cellStyle name="Input 2 31 7" xfId="18815"/>
    <cellStyle name="Input 2 31 8" xfId="19740"/>
    <cellStyle name="Input 2 31 9" xfId="23346"/>
    <cellStyle name="Input 2 32" xfId="4523"/>
    <cellStyle name="Input 2 32 2" xfId="7061"/>
    <cellStyle name="Input 2 32 3" xfId="7725"/>
    <cellStyle name="Input 2 32 4" xfId="10275"/>
    <cellStyle name="Input 2 32 5" xfId="12585"/>
    <cellStyle name="Input 2 32 6" xfId="15802"/>
    <cellStyle name="Input 2 32 7" xfId="17281"/>
    <cellStyle name="Input 2 32 8" xfId="20498"/>
    <cellStyle name="Input 2 32 9" xfId="21944"/>
    <cellStyle name="Input 2 33" xfId="4300"/>
    <cellStyle name="Input 2 33 2" xfId="6838"/>
    <cellStyle name="Input 2 33 3" xfId="7776"/>
    <cellStyle name="Input 2 33 4" xfId="10352"/>
    <cellStyle name="Input 2 33 5" xfId="12674"/>
    <cellStyle name="Input 2 33 6" xfId="16532"/>
    <cellStyle name="Input 2 33 7" xfId="17370"/>
    <cellStyle name="Input 2 33 8" xfId="21228"/>
    <cellStyle name="Input 2 33 9" xfId="22023"/>
    <cellStyle name="Input 2 34" xfId="4550"/>
    <cellStyle name="Input 2 34 2" xfId="7088"/>
    <cellStyle name="Input 2 34 3" xfId="8515"/>
    <cellStyle name="Input 2 34 4" xfId="11112"/>
    <cellStyle name="Input 2 34 5" xfId="13506"/>
    <cellStyle name="Input 2 34 6" xfId="14091"/>
    <cellStyle name="Input 2 34 7" xfId="18202"/>
    <cellStyle name="Input 2 34 8" xfId="18787"/>
    <cellStyle name="Input 2 34 9" xfId="22785"/>
    <cellStyle name="Input 2 35" xfId="4517"/>
    <cellStyle name="Input 2 35 2" xfId="7055"/>
    <cellStyle name="Input 2 35 3" xfId="9042"/>
    <cellStyle name="Input 2 35 4" xfId="12034"/>
    <cellStyle name="Input 2 35 5" xfId="14516"/>
    <cellStyle name="Input 2 35 6" xfId="14852"/>
    <cellStyle name="Input 2 35 7" xfId="19212"/>
    <cellStyle name="Input 2 35 8" xfId="19548"/>
    <cellStyle name="Input 2 35 9" xfId="23709"/>
    <cellStyle name="Input 2 36" xfId="4513"/>
    <cellStyle name="Input 2 36 2" xfId="7051"/>
    <cellStyle name="Input 2 36 3" xfId="10066"/>
    <cellStyle name="Input 2 36 4" xfId="12207"/>
    <cellStyle name="Input 2 36 5" xfId="14856"/>
    <cellStyle name="Input 2 36 6" xfId="16902"/>
    <cellStyle name="Input 2 36 7" xfId="19552"/>
    <cellStyle name="Input 2 36 8" xfId="21598"/>
    <cellStyle name="Input 2 36 9" xfId="24028"/>
    <cellStyle name="Input 2 37" xfId="4609"/>
    <cellStyle name="Input 2 37 2" xfId="7147"/>
    <cellStyle name="Input 2 37 3" xfId="10100"/>
    <cellStyle name="Input 2 37 4" xfId="11640"/>
    <cellStyle name="Input 2 37 5" xfId="14084"/>
    <cellStyle name="Input 2 37 6" xfId="16062"/>
    <cellStyle name="Input 2 37 7" xfId="18780"/>
    <cellStyle name="Input 2 37 8" xfId="20758"/>
    <cellStyle name="Input 2 37 9" xfId="23315"/>
    <cellStyle name="Input 2 38" xfId="4785"/>
    <cellStyle name="Input 2 38 2" xfId="7323"/>
    <cellStyle name="Input 2 38 3" xfId="8038"/>
    <cellStyle name="Input 2 38 4" xfId="11780"/>
    <cellStyle name="Input 2 38 5" xfId="14234"/>
    <cellStyle name="Input 2 38 6" xfId="15940"/>
    <cellStyle name="Input 2 38 7" xfId="18930"/>
    <cellStyle name="Input 2 38 8" xfId="20636"/>
    <cellStyle name="Input 2 38 9" xfId="23454"/>
    <cellStyle name="Input 2 39" xfId="4703"/>
    <cellStyle name="Input 2 39 2" xfId="7241"/>
    <cellStyle name="Input 2 39 3" xfId="9978"/>
    <cellStyle name="Input 2 39 4" xfId="11158"/>
    <cellStyle name="Input 2 39 5" xfId="13554"/>
    <cellStyle name="Input 2 39 6" xfId="16964"/>
    <cellStyle name="Input 2 39 7" xfId="18250"/>
    <cellStyle name="Input 2 39 8" xfId="21660"/>
    <cellStyle name="Input 2 39 9" xfId="22831"/>
    <cellStyle name="Input 2 4" xfId="3046"/>
    <cellStyle name="Input 2 4 10" xfId="26227"/>
    <cellStyle name="Input 2 4 2" xfId="5585"/>
    <cellStyle name="Input 2 4 3" xfId="8091"/>
    <cellStyle name="Input 2 4 4" xfId="10905"/>
    <cellStyle name="Input 2 4 5" xfId="14896"/>
    <cellStyle name="Input 2 4 6" xfId="16685"/>
    <cellStyle name="Input 2 4 7" xfId="19592"/>
    <cellStyle name="Input 2 4 8" xfId="21381"/>
    <cellStyle name="Input 2 4 9" xfId="24062"/>
    <cellStyle name="Input 2 40" xfId="4744"/>
    <cellStyle name="Input 2 40 2" xfId="7282"/>
    <cellStyle name="Input 2 40 3" xfId="8048"/>
    <cellStyle name="Input 2 40 4" xfId="12045"/>
    <cellStyle name="Input 2 40 5" xfId="14236"/>
    <cellStyle name="Input 2 40 6" xfId="13134"/>
    <cellStyle name="Input 2 40 7" xfId="18932"/>
    <cellStyle name="Input 2 40 8" xfId="17830"/>
    <cellStyle name="Input 2 40 9" xfId="23456"/>
    <cellStyle name="Input 2 41" xfId="4923"/>
    <cellStyle name="Input 2 41 2" xfId="7461"/>
    <cellStyle name="Input 2 41 3" xfId="10219"/>
    <cellStyle name="Input 2 41 4" xfId="10655"/>
    <cellStyle name="Input 2 41 5" xfId="13004"/>
    <cellStyle name="Input 2 41 6" xfId="16334"/>
    <cellStyle name="Input 2 41 7" xfId="17700"/>
    <cellStyle name="Input 2 41 8" xfId="21030"/>
    <cellStyle name="Input 2 41 9" xfId="22328"/>
    <cellStyle name="Input 2 42" xfId="4718"/>
    <cellStyle name="Input 2 42 2" xfId="7256"/>
    <cellStyle name="Input 2 42 3" xfId="8760"/>
    <cellStyle name="Input 2 42 4" xfId="12181"/>
    <cellStyle name="Input 2 42 5" xfId="14665"/>
    <cellStyle name="Input 2 42 6" xfId="13073"/>
    <cellStyle name="Input 2 42 7" xfId="19361"/>
    <cellStyle name="Input 2 42 8" xfId="17769"/>
    <cellStyle name="Input 2 42 9" xfId="23855"/>
    <cellStyle name="Input 2 43" xfId="4895"/>
    <cellStyle name="Input 2 43 2" xfId="7433"/>
    <cellStyle name="Input 2 43 3" xfId="9320"/>
    <cellStyle name="Input 2 43 4" xfId="10831"/>
    <cellStyle name="Input 2 43 5" xfId="13195"/>
    <cellStyle name="Input 2 43 6" xfId="16303"/>
    <cellStyle name="Input 2 43 7" xfId="17891"/>
    <cellStyle name="Input 2 43 8" xfId="20999"/>
    <cellStyle name="Input 2 43 9" xfId="22502"/>
    <cellStyle name="Input 2 44" xfId="4899"/>
    <cellStyle name="Input 2 44 2" xfId="7437"/>
    <cellStyle name="Input 2 44 3" xfId="9310"/>
    <cellStyle name="Input 2 44 4" xfId="11691"/>
    <cellStyle name="Input 2 44 5" xfId="14140"/>
    <cellStyle name="Input 2 44 6" xfId="12751"/>
    <cellStyle name="Input 2 44 7" xfId="18836"/>
    <cellStyle name="Input 2 44 8" xfId="17447"/>
    <cellStyle name="Input 2 44 9" xfId="23365"/>
    <cellStyle name="Input 2 45" xfId="4823"/>
    <cellStyle name="Input 2 45 2" xfId="7361"/>
    <cellStyle name="Input 2 45 3" xfId="7951"/>
    <cellStyle name="Input 2 45 4" xfId="11441"/>
    <cellStyle name="Input 2 45 5" xfId="13859"/>
    <cellStyle name="Input 2 45 6" xfId="15612"/>
    <cellStyle name="Input 2 45 7" xfId="18555"/>
    <cellStyle name="Input 2 45 8" xfId="20308"/>
    <cellStyle name="Input 2 45 9" xfId="23116"/>
    <cellStyle name="Input 2 46" xfId="5001"/>
    <cellStyle name="Input 2 46 2" xfId="7539"/>
    <cellStyle name="Input 2 46 3" xfId="9762"/>
    <cellStyle name="Input 2 46 4" xfId="11636"/>
    <cellStyle name="Input 2 46 5" xfId="14080"/>
    <cellStyle name="Input 2 46 6" xfId="16198"/>
    <cellStyle name="Input 2 46 7" xfId="18776"/>
    <cellStyle name="Input 2 46 8" xfId="20894"/>
    <cellStyle name="Input 2 46 9" xfId="23311"/>
    <cellStyle name="Input 2 47" xfId="5038"/>
    <cellStyle name="Input 2 47 2" xfId="7576"/>
    <cellStyle name="Input 2 47 3" xfId="9921"/>
    <cellStyle name="Input 2 47 4" xfId="12105"/>
    <cellStyle name="Input 2 47 5" xfId="14587"/>
    <cellStyle name="Input 2 47 6" xfId="14984"/>
    <cellStyle name="Input 2 47 7" xfId="19283"/>
    <cellStyle name="Input 2 47 8" xfId="19680"/>
    <cellStyle name="Input 2 47 9" xfId="23779"/>
    <cellStyle name="Input 2 48" xfId="5119"/>
    <cellStyle name="Input 2 48 2" xfId="7657"/>
    <cellStyle name="Input 2 48 3" xfId="9314"/>
    <cellStyle name="Input 2 48 4" xfId="11190"/>
    <cellStyle name="Input 2 48 5" xfId="13590"/>
    <cellStyle name="Input 2 48 6" xfId="14222"/>
    <cellStyle name="Input 2 48 7" xfId="18286"/>
    <cellStyle name="Input 2 48 8" xfId="18918"/>
    <cellStyle name="Input 2 48 9" xfId="22865"/>
    <cellStyle name="Input 2 49" xfId="5188"/>
    <cellStyle name="Input 2 49 2" xfId="7727"/>
    <cellStyle name="Input 2 49 3" xfId="9164"/>
    <cellStyle name="Input 2 49 4" xfId="11076"/>
    <cellStyle name="Input 2 49 5" xfId="13465"/>
    <cellStyle name="Input 2 49 6" xfId="15394"/>
    <cellStyle name="Input 2 49 7" xfId="18161"/>
    <cellStyle name="Input 2 49 8" xfId="20090"/>
    <cellStyle name="Input 2 49 9" xfId="22749"/>
    <cellStyle name="Input 2 5" xfId="3122"/>
    <cellStyle name="Input 2 5 2" xfId="5660"/>
    <cellStyle name="Input 2 5 3" xfId="8270"/>
    <cellStyle name="Input 2 5 4" xfId="11908"/>
    <cellStyle name="Input 2 5 5" xfId="14380"/>
    <cellStyle name="Input 2 5 6" xfId="16936"/>
    <cellStyle name="Input 2 5 7" xfId="19076"/>
    <cellStyle name="Input 2 5 8" xfId="21632"/>
    <cellStyle name="Input 2 5 9" xfId="23583"/>
    <cellStyle name="Input 2 50" xfId="5234"/>
    <cellStyle name="Input 2 50 2" xfId="8910"/>
    <cellStyle name="Input 2 50 3" xfId="10871"/>
    <cellStyle name="Input 2 50 4" xfId="13237"/>
    <cellStyle name="Input 2 50 5" xfId="15600"/>
    <cellStyle name="Input 2 50 6" xfId="17933"/>
    <cellStyle name="Input 2 50 7" xfId="20296"/>
    <cellStyle name="Input 2 50 8" xfId="22542"/>
    <cellStyle name="Input 2 51" xfId="9411"/>
    <cellStyle name="Input 2 52" xfId="10753"/>
    <cellStyle name="Input 2 53" xfId="13108"/>
    <cellStyle name="Input 2 54" xfId="15997"/>
    <cellStyle name="Input 2 55" xfId="17804"/>
    <cellStyle name="Input 2 56" xfId="20693"/>
    <cellStyle name="Input 2 57" xfId="22425"/>
    <cellStyle name="Input 2 58" xfId="2936"/>
    <cellStyle name="Input 2 59" xfId="25862"/>
    <cellStyle name="Input 2 6" xfId="3168"/>
    <cellStyle name="Input 2 6 2" xfId="5706"/>
    <cellStyle name="Input 2 6 3" xfId="8488"/>
    <cellStyle name="Input 2 6 4" xfId="11615"/>
    <cellStyle name="Input 2 6 5" xfId="14055"/>
    <cellStyle name="Input 2 6 6" xfId="16461"/>
    <cellStyle name="Input 2 6 7" xfId="18751"/>
    <cellStyle name="Input 2 6 8" xfId="21157"/>
    <cellStyle name="Input 2 6 9" xfId="23289"/>
    <cellStyle name="Input 2 7" xfId="3211"/>
    <cellStyle name="Input 2 7 2" xfId="5749"/>
    <cellStyle name="Input 2 7 3" xfId="9904"/>
    <cellStyle name="Input 2 7 4" xfId="11796"/>
    <cellStyle name="Input 2 7 5" xfId="14253"/>
    <cellStyle name="Input 2 7 6" xfId="16271"/>
    <cellStyle name="Input 2 7 7" xfId="18949"/>
    <cellStyle name="Input 2 7 8" xfId="20967"/>
    <cellStyle name="Input 2 7 9" xfId="23471"/>
    <cellStyle name="Input 2 8" xfId="3254"/>
    <cellStyle name="Input 2 8 2" xfId="5792"/>
    <cellStyle name="Input 2 8 3" xfId="10085"/>
    <cellStyle name="Input 2 8 4" xfId="11812"/>
    <cellStyle name="Input 2 8 5" xfId="14269"/>
    <cellStyle name="Input 2 8 6" xfId="16708"/>
    <cellStyle name="Input 2 8 7" xfId="18965"/>
    <cellStyle name="Input 2 8 8" xfId="21404"/>
    <cellStyle name="Input 2 8 9" xfId="23487"/>
    <cellStyle name="Input 2 9" xfId="3297"/>
    <cellStyle name="Input 2 9 2" xfId="5835"/>
    <cellStyle name="Input 2 9 3" xfId="8310"/>
    <cellStyle name="Input 2 9 4" xfId="12111"/>
    <cellStyle name="Input 2 9 5" xfId="14593"/>
    <cellStyle name="Input 2 9 6" xfId="16639"/>
    <cellStyle name="Input 2 9 7" xfId="19289"/>
    <cellStyle name="Input 2 9 8" xfId="21335"/>
    <cellStyle name="Input 2 9 9" xfId="23785"/>
    <cellStyle name="Input 3" xfId="511"/>
    <cellStyle name="Input 4" xfId="512"/>
    <cellStyle name="Input 5" xfId="513"/>
    <cellStyle name="Input 5 2" xfId="27653"/>
    <cellStyle name="Input 6" xfId="27654"/>
    <cellStyle name="Input 7" xfId="27655"/>
    <cellStyle name="Input 8" xfId="27656"/>
    <cellStyle name="Input 9" xfId="27657"/>
    <cellStyle name="Input$0" xfId="514"/>
    <cellStyle name="Input$1" xfId="515"/>
    <cellStyle name="Input$2" xfId="516"/>
    <cellStyle name="Input0" xfId="517"/>
    <cellStyle name="Input1" xfId="518"/>
    <cellStyle name="Input1x" xfId="519"/>
    <cellStyle name="Input2" xfId="520"/>
    <cellStyle name="Input2x" xfId="521"/>
    <cellStyle name="lborder" xfId="522"/>
    <cellStyle name="LeftSubtitle" xfId="523"/>
    <cellStyle name="Lines" xfId="524"/>
    <cellStyle name="Linked Cell 2" xfId="525"/>
    <cellStyle name="Linked Cell 2 2" xfId="526"/>
    <cellStyle name="Linked Cell 2 2 2" xfId="27658"/>
    <cellStyle name="Linked Cell 2 3" xfId="2937"/>
    <cellStyle name="Linked Cell 2 3 2" xfId="26228"/>
    <cellStyle name="Linked Cell 2 4" xfId="25865"/>
    <cellStyle name="Linked Cell 3" xfId="27659"/>
    <cellStyle name="Linked Cell 4" xfId="27660"/>
    <cellStyle name="Linked Cell 5" xfId="27661"/>
    <cellStyle name="Linked Cell 6" xfId="27662"/>
    <cellStyle name="Linked Cell 7" xfId="27663"/>
    <cellStyle name="Linked Cell 8" xfId="27664"/>
    <cellStyle name="Linked Cell 9" xfId="27665"/>
    <cellStyle name="m" xfId="527"/>
    <cellStyle name="m1" xfId="528"/>
    <cellStyle name="m2" xfId="529"/>
    <cellStyle name="m3" xfId="530"/>
    <cellStyle name="Millares_repenerconsomarzobis" xfId="25866"/>
    <cellStyle name="Multiple" xfId="531"/>
    <cellStyle name="Negative" xfId="532"/>
    <cellStyle name="Neutral 2" xfId="533"/>
    <cellStyle name="Neutral 2 2" xfId="534"/>
    <cellStyle name="Neutral 2 2 2" xfId="27666"/>
    <cellStyle name="Neutral 2 3" xfId="2938"/>
    <cellStyle name="Neutral 2 3 2" xfId="26229"/>
    <cellStyle name="Neutral 2 4" xfId="25867"/>
    <cellStyle name="Neutral 3" xfId="27667"/>
    <cellStyle name="Neutral 4" xfId="27668"/>
    <cellStyle name="Neutral 5" xfId="27669"/>
    <cellStyle name="Neutral 6" xfId="27670"/>
    <cellStyle name="Neutral 7" xfId="27671"/>
    <cellStyle name="Neutral 8" xfId="27672"/>
    <cellStyle name="Neutral 9" xfId="27673"/>
    <cellStyle name="no dec" xfId="535"/>
    <cellStyle name="Normal" xfId="0" builtinId="0"/>
    <cellStyle name="Normal - Style1" xfId="536"/>
    <cellStyle name="Normal - Style1 2" xfId="26123"/>
    <cellStyle name="Normal - Style1 3" xfId="25868"/>
    <cellStyle name="Normal 10" xfId="537"/>
    <cellStyle name="Normal 10 10" xfId="538"/>
    <cellStyle name="Normal 10 10 2" xfId="539"/>
    <cellStyle name="Normal 10 10 2 2" xfId="1953"/>
    <cellStyle name="Normal 10 10 3" xfId="1952"/>
    <cellStyle name="Normal 10 10 4" xfId="26416"/>
    <cellStyle name="Normal 10 11" xfId="540"/>
    <cellStyle name="Normal 10 11 2" xfId="1954"/>
    <cellStyle name="Normal 10 12" xfId="1951"/>
    <cellStyle name="Normal 10 12 2" xfId="26124"/>
    <cellStyle name="Normal 10 13" xfId="24174"/>
    <cellStyle name="Normal 10 14" xfId="24917"/>
    <cellStyle name="Normal 10 2" xfId="541"/>
    <cellStyle name="Normal 10 2 2" xfId="542"/>
    <cellStyle name="Normal 10 2 2 2" xfId="543"/>
    <cellStyle name="Normal 10 2 2 2 2" xfId="544"/>
    <cellStyle name="Normal 10 2 2 2 2 2" xfId="1957"/>
    <cellStyle name="Normal 10 2 2 2 2 2 2" xfId="24879"/>
    <cellStyle name="Normal 10 2 2 2 2 2 3" xfId="25602"/>
    <cellStyle name="Normal 10 2 2 2 2 3" xfId="24500"/>
    <cellStyle name="Normal 10 2 2 2 2 4" xfId="25245"/>
    <cellStyle name="Normal 10 2 2 2 3" xfId="1956"/>
    <cellStyle name="Normal 10 2 2 2 3 2" xfId="24699"/>
    <cellStyle name="Normal 10 2 2 2 3 3" xfId="25422"/>
    <cellStyle name="Normal 10 2 2 2 3 4" xfId="26501"/>
    <cellStyle name="Normal 10 2 2 2 4" xfId="24320"/>
    <cellStyle name="Normal 10 2 2 2 5" xfId="25065"/>
    <cellStyle name="Normal 10 2 2 2 6" xfId="26069"/>
    <cellStyle name="Normal 10 2 2 3" xfId="545"/>
    <cellStyle name="Normal 10 2 2 3 2" xfId="1958"/>
    <cellStyle name="Normal 10 2 2 3 2 2" xfId="24791"/>
    <cellStyle name="Normal 10 2 2 3 2 3" xfId="25514"/>
    <cellStyle name="Normal 10 2 2 3 3" xfId="24412"/>
    <cellStyle name="Normal 10 2 2 3 4" xfId="25157"/>
    <cellStyle name="Normal 10 2 2 4" xfId="1955"/>
    <cellStyle name="Normal 10 2 2 4 2" xfId="24611"/>
    <cellStyle name="Normal 10 2 2 4 3" xfId="25334"/>
    <cellStyle name="Normal 10 2 2 5" xfId="1794"/>
    <cellStyle name="Normal 10 2 2 6" xfId="24232"/>
    <cellStyle name="Normal 10 2 2 7" xfId="24977"/>
    <cellStyle name="Normal 10 2 2 8" xfId="26285"/>
    <cellStyle name="Normal 10 2 3" xfId="546"/>
    <cellStyle name="Normal 10 2 3 2" xfId="547"/>
    <cellStyle name="Normal 10 2 3 2 2" xfId="548"/>
    <cellStyle name="Normal 10 2 3 2 2 2" xfId="1961"/>
    <cellStyle name="Normal 10 2 3 2 2 3" xfId="24835"/>
    <cellStyle name="Normal 10 2 3 2 2 4" xfId="25558"/>
    <cellStyle name="Normal 10 2 3 2 3" xfId="1960"/>
    <cellStyle name="Normal 10 2 3 2 4" xfId="24456"/>
    <cellStyle name="Normal 10 2 3 2 5" xfId="25201"/>
    <cellStyle name="Normal 10 2 3 2 6" xfId="26573"/>
    <cellStyle name="Normal 10 2 3 3" xfId="549"/>
    <cellStyle name="Normal 10 2 3 3 2" xfId="1962"/>
    <cellStyle name="Normal 10 2 3 3 3" xfId="24655"/>
    <cellStyle name="Normal 10 2 3 3 4" xfId="25378"/>
    <cellStyle name="Normal 10 2 3 4" xfId="1959"/>
    <cellStyle name="Normal 10 2 3 5" xfId="24276"/>
    <cellStyle name="Normal 10 2 3 6" xfId="25021"/>
    <cellStyle name="Normal 10 2 3 7" xfId="26357"/>
    <cellStyle name="Normal 10 2 4" xfId="550"/>
    <cellStyle name="Normal 10 2 4 2" xfId="551"/>
    <cellStyle name="Normal 10 2 4 2 2" xfId="1964"/>
    <cellStyle name="Normal 10 2 4 2 3" xfId="24747"/>
    <cellStyle name="Normal 10 2 4 2 4" xfId="25470"/>
    <cellStyle name="Normal 10 2 4 3" xfId="1963"/>
    <cellStyle name="Normal 10 2 4 4" xfId="24368"/>
    <cellStyle name="Normal 10 2 4 5" xfId="25113"/>
    <cellStyle name="Normal 10 2 4 6" xfId="26429"/>
    <cellStyle name="Normal 10 2 5" xfId="552"/>
    <cellStyle name="Normal 10 2 5 2" xfId="1965"/>
    <cellStyle name="Normal 10 2 5 3" xfId="24567"/>
    <cellStyle name="Normal 10 2 5 4" xfId="25290"/>
    <cellStyle name="Normal 10 2 6" xfId="24188"/>
    <cellStyle name="Normal 10 2 7" xfId="24933"/>
    <cellStyle name="Normal 10 2 8" xfId="26145"/>
    <cellStyle name="Normal 10 3" xfId="553"/>
    <cellStyle name="Normal 10 3 2" xfId="554"/>
    <cellStyle name="Normal 10 3 2 2" xfId="555"/>
    <cellStyle name="Normal 10 3 2 2 2" xfId="556"/>
    <cellStyle name="Normal 10 3 2 2 2 2" xfId="1968"/>
    <cellStyle name="Normal 10 3 2 2 3" xfId="1967"/>
    <cellStyle name="Normal 10 3 2 2 4" xfId="26514"/>
    <cellStyle name="Normal 10 3 2 3" xfId="557"/>
    <cellStyle name="Normal 10 3 2 3 2" xfId="1969"/>
    <cellStyle name="Normal 10 3 2 4" xfId="1966"/>
    <cellStyle name="Normal 10 3 2 5" xfId="26298"/>
    <cellStyle name="Normal 10 3 3" xfId="558"/>
    <cellStyle name="Normal 10 3 3 2" xfId="559"/>
    <cellStyle name="Normal 10 3 3 2 2" xfId="560"/>
    <cellStyle name="Normal 10 3 3 2 2 2" xfId="1972"/>
    <cellStyle name="Normal 10 3 3 2 3" xfId="1971"/>
    <cellStyle name="Normal 10 3 3 2 4" xfId="26586"/>
    <cellStyle name="Normal 10 3 3 3" xfId="561"/>
    <cellStyle name="Normal 10 3 3 3 2" xfId="1973"/>
    <cellStyle name="Normal 10 3 3 4" xfId="1970"/>
    <cellStyle name="Normal 10 3 3 5" xfId="26370"/>
    <cellStyle name="Normal 10 3 4" xfId="562"/>
    <cellStyle name="Normal 10 3 4 2" xfId="563"/>
    <cellStyle name="Normal 10 3 4 2 2" xfId="1975"/>
    <cellStyle name="Normal 10 3 4 3" xfId="1974"/>
    <cellStyle name="Normal 10 3 4 4" xfId="26442"/>
    <cellStyle name="Normal 10 3 5" xfId="564"/>
    <cellStyle name="Normal 10 3 5 2" xfId="1976"/>
    <cellStyle name="Normal 10 3 6" xfId="565"/>
    <cellStyle name="Normal 10 3 6 2" xfId="1977"/>
    <cellStyle name="Normal 10 3 7" xfId="26158"/>
    <cellStyle name="Normal 10 4" xfId="566"/>
    <cellStyle name="Normal 10 4 2" xfId="567"/>
    <cellStyle name="Normal 10 4 2 2" xfId="568"/>
    <cellStyle name="Normal 10 4 2 2 2" xfId="569"/>
    <cellStyle name="Normal 10 4 2 2 2 2" xfId="1981"/>
    <cellStyle name="Normal 10 4 2 2 2 3" xfId="24866"/>
    <cellStyle name="Normal 10 4 2 2 2 4" xfId="25589"/>
    <cellStyle name="Normal 10 4 2 2 3" xfId="1980"/>
    <cellStyle name="Normal 10 4 2 2 4" xfId="24487"/>
    <cellStyle name="Normal 10 4 2 2 5" xfId="25232"/>
    <cellStyle name="Normal 10 4 2 2 6" xfId="26531"/>
    <cellStyle name="Normal 10 4 2 3" xfId="570"/>
    <cellStyle name="Normal 10 4 2 3 2" xfId="1982"/>
    <cellStyle name="Normal 10 4 2 3 3" xfId="24686"/>
    <cellStyle name="Normal 10 4 2 3 4" xfId="25409"/>
    <cellStyle name="Normal 10 4 2 4" xfId="1979"/>
    <cellStyle name="Normal 10 4 2 5" xfId="24307"/>
    <cellStyle name="Normal 10 4 2 6" xfId="25052"/>
    <cellStyle name="Normal 10 4 2 7" xfId="26315"/>
    <cellStyle name="Normal 10 4 3" xfId="571"/>
    <cellStyle name="Normal 10 4 3 2" xfId="572"/>
    <cellStyle name="Normal 10 4 3 2 2" xfId="573"/>
    <cellStyle name="Normal 10 4 3 2 2 2" xfId="1985"/>
    <cellStyle name="Normal 10 4 3 2 3" xfId="1984"/>
    <cellStyle name="Normal 10 4 3 2 4" xfId="24778"/>
    <cellStyle name="Normal 10 4 3 2 5" xfId="25501"/>
    <cellStyle name="Normal 10 4 3 2 6" xfId="26603"/>
    <cellStyle name="Normal 10 4 3 3" xfId="574"/>
    <cellStyle name="Normal 10 4 3 3 2" xfId="1986"/>
    <cellStyle name="Normal 10 4 3 4" xfId="1983"/>
    <cellStyle name="Normal 10 4 3 5" xfId="24399"/>
    <cellStyle name="Normal 10 4 3 6" xfId="25144"/>
    <cellStyle name="Normal 10 4 3 7" xfId="26387"/>
    <cellStyle name="Normal 10 4 4" xfId="575"/>
    <cellStyle name="Normal 10 4 4 2" xfId="576"/>
    <cellStyle name="Normal 10 4 4 2 2" xfId="1988"/>
    <cellStyle name="Normal 10 4 4 3" xfId="1987"/>
    <cellStyle name="Normal 10 4 4 4" xfId="24598"/>
    <cellStyle name="Normal 10 4 4 5" xfId="25321"/>
    <cellStyle name="Normal 10 4 4 6" xfId="26459"/>
    <cellStyle name="Normal 10 4 5" xfId="577"/>
    <cellStyle name="Normal 10 4 5 2" xfId="1989"/>
    <cellStyle name="Normal 10 4 6" xfId="1978"/>
    <cellStyle name="Normal 10 4 7" xfId="24219"/>
    <cellStyle name="Normal 10 4 8" xfId="24964"/>
    <cellStyle name="Normal 10 4 9" xfId="26238"/>
    <cellStyle name="Normal 10 5" xfId="578"/>
    <cellStyle name="Normal 10 5 2" xfId="579"/>
    <cellStyle name="Normal 10 5 2 2" xfId="580"/>
    <cellStyle name="Normal 10 5 2 2 2" xfId="581"/>
    <cellStyle name="Normal 10 5 2 2 2 2" xfId="1993"/>
    <cellStyle name="Normal 10 5 2 2 3" xfId="1992"/>
    <cellStyle name="Normal 10 5 2 2 4" xfId="24822"/>
    <cellStyle name="Normal 10 5 2 2 5" xfId="25545"/>
    <cellStyle name="Normal 10 5 2 2 6" xfId="26537"/>
    <cellStyle name="Normal 10 5 2 3" xfId="582"/>
    <cellStyle name="Normal 10 5 2 3 2" xfId="1994"/>
    <cellStyle name="Normal 10 5 2 4" xfId="1991"/>
    <cellStyle name="Normal 10 5 2 5" xfId="24443"/>
    <cellStyle name="Normal 10 5 2 6" xfId="25188"/>
    <cellStyle name="Normal 10 5 2 7" xfId="26321"/>
    <cellStyle name="Normal 10 5 3" xfId="583"/>
    <cellStyle name="Normal 10 5 3 2" xfId="584"/>
    <cellStyle name="Normal 10 5 3 2 2" xfId="585"/>
    <cellStyle name="Normal 10 5 3 2 2 2" xfId="1997"/>
    <cellStyle name="Normal 10 5 3 2 3" xfId="1996"/>
    <cellStyle name="Normal 10 5 3 2 4" xfId="26609"/>
    <cellStyle name="Normal 10 5 3 3" xfId="586"/>
    <cellStyle name="Normal 10 5 3 3 2" xfId="1998"/>
    <cellStyle name="Normal 10 5 3 4" xfId="1995"/>
    <cellStyle name="Normal 10 5 3 5" xfId="24642"/>
    <cellStyle name="Normal 10 5 3 6" xfId="25365"/>
    <cellStyle name="Normal 10 5 3 7" xfId="26393"/>
    <cellStyle name="Normal 10 5 4" xfId="587"/>
    <cellStyle name="Normal 10 5 4 2" xfId="588"/>
    <cellStyle name="Normal 10 5 4 2 2" xfId="2000"/>
    <cellStyle name="Normal 10 5 4 3" xfId="1999"/>
    <cellStyle name="Normal 10 5 4 4" xfId="26465"/>
    <cellStyle name="Normal 10 5 5" xfId="589"/>
    <cellStyle name="Normal 10 5 5 2" xfId="2001"/>
    <cellStyle name="Normal 10 5 6" xfId="1990"/>
    <cellStyle name="Normal 10 5 7" xfId="24263"/>
    <cellStyle name="Normal 10 5 8" xfId="25008"/>
    <cellStyle name="Normal 10 5 9" xfId="26248"/>
    <cellStyle name="Normal 10 6" xfId="590"/>
    <cellStyle name="Normal 10 6 2" xfId="591"/>
    <cellStyle name="Normal 10 6 2 2" xfId="592"/>
    <cellStyle name="Normal 10 6 2 2 2" xfId="593"/>
    <cellStyle name="Normal 10 6 2 2 2 2" xfId="2005"/>
    <cellStyle name="Normal 10 6 2 2 3" xfId="2004"/>
    <cellStyle name="Normal 10 6 2 2 4" xfId="26541"/>
    <cellStyle name="Normal 10 6 2 3" xfId="594"/>
    <cellStyle name="Normal 10 6 2 3 2" xfId="2006"/>
    <cellStyle name="Normal 10 6 2 4" xfId="2003"/>
    <cellStyle name="Normal 10 6 2 5" xfId="24732"/>
    <cellStyle name="Normal 10 6 2 6" xfId="25455"/>
    <cellStyle name="Normal 10 6 2 7" xfId="26325"/>
    <cellStyle name="Normal 10 6 3" xfId="595"/>
    <cellStyle name="Normal 10 6 3 2" xfId="596"/>
    <cellStyle name="Normal 10 6 3 2 2" xfId="597"/>
    <cellStyle name="Normal 10 6 3 2 2 2" xfId="2009"/>
    <cellStyle name="Normal 10 6 3 2 3" xfId="2008"/>
    <cellStyle name="Normal 10 6 3 2 4" xfId="26613"/>
    <cellStyle name="Normal 10 6 3 3" xfId="598"/>
    <cellStyle name="Normal 10 6 3 3 2" xfId="2010"/>
    <cellStyle name="Normal 10 6 3 4" xfId="2007"/>
    <cellStyle name="Normal 10 6 3 5" xfId="26397"/>
    <cellStyle name="Normal 10 6 4" xfId="599"/>
    <cellStyle name="Normal 10 6 4 2" xfId="600"/>
    <cellStyle name="Normal 10 6 4 2 2" xfId="2012"/>
    <cellStyle name="Normal 10 6 4 3" xfId="2011"/>
    <cellStyle name="Normal 10 6 4 4" xfId="26469"/>
    <cellStyle name="Normal 10 6 5" xfId="601"/>
    <cellStyle name="Normal 10 6 5 2" xfId="2013"/>
    <cellStyle name="Normal 10 6 6" xfId="2002"/>
    <cellStyle name="Normal 10 6 7" xfId="24353"/>
    <cellStyle name="Normal 10 6 8" xfId="25098"/>
    <cellStyle name="Normal 10 6 9" xfId="26253"/>
    <cellStyle name="Normal 10 7" xfId="602"/>
    <cellStyle name="Normal 10 7 2" xfId="603"/>
    <cellStyle name="Normal 10 7 2 2" xfId="604"/>
    <cellStyle name="Normal 10 7 2 2 2" xfId="605"/>
    <cellStyle name="Normal 10 7 2 2 2 2" xfId="2017"/>
    <cellStyle name="Normal 10 7 2 2 3" xfId="2016"/>
    <cellStyle name="Normal 10 7 2 2 4" xfId="26556"/>
    <cellStyle name="Normal 10 7 2 3" xfId="606"/>
    <cellStyle name="Normal 10 7 2 3 2" xfId="2018"/>
    <cellStyle name="Normal 10 7 2 4" xfId="2015"/>
    <cellStyle name="Normal 10 7 2 5" xfId="26340"/>
    <cellStyle name="Normal 10 7 3" xfId="607"/>
    <cellStyle name="Normal 10 7 3 2" xfId="608"/>
    <cellStyle name="Normal 10 7 3 2 2" xfId="609"/>
    <cellStyle name="Normal 10 7 3 2 2 2" xfId="2021"/>
    <cellStyle name="Normal 10 7 3 2 3" xfId="2020"/>
    <cellStyle name="Normal 10 7 3 2 4" xfId="26628"/>
    <cellStyle name="Normal 10 7 3 3" xfId="610"/>
    <cellStyle name="Normal 10 7 3 3 2" xfId="2022"/>
    <cellStyle name="Normal 10 7 3 4" xfId="2019"/>
    <cellStyle name="Normal 10 7 3 5" xfId="26412"/>
    <cellStyle name="Normal 10 7 4" xfId="611"/>
    <cellStyle name="Normal 10 7 4 2" xfId="612"/>
    <cellStyle name="Normal 10 7 4 2 2" xfId="2024"/>
    <cellStyle name="Normal 10 7 4 3" xfId="2023"/>
    <cellStyle name="Normal 10 7 4 4" xfId="26484"/>
    <cellStyle name="Normal 10 7 5" xfId="613"/>
    <cellStyle name="Normal 10 7 5 2" xfId="2025"/>
    <cellStyle name="Normal 10 7 6" xfId="2014"/>
    <cellStyle name="Normal 10 7 7" xfId="24554"/>
    <cellStyle name="Normal 10 7 8" xfId="25277"/>
    <cellStyle name="Normal 10 7 9" xfId="26268"/>
    <cellStyle name="Normal 10 8" xfId="614"/>
    <cellStyle name="Normal 10 8 2" xfId="615"/>
    <cellStyle name="Normal 10 8 2 2" xfId="616"/>
    <cellStyle name="Normal 10 8 2 2 2" xfId="2028"/>
    <cellStyle name="Normal 10 8 2 3" xfId="2027"/>
    <cellStyle name="Normal 10 8 2 4" xfId="26488"/>
    <cellStyle name="Normal 10 8 3" xfId="617"/>
    <cellStyle name="Normal 10 8 3 2" xfId="2029"/>
    <cellStyle name="Normal 10 8 4" xfId="2026"/>
    <cellStyle name="Normal 10 8 5" xfId="26272"/>
    <cellStyle name="Normal 10 9" xfId="618"/>
    <cellStyle name="Normal 10 9 2" xfId="619"/>
    <cellStyle name="Normal 10 9 2 2" xfId="620"/>
    <cellStyle name="Normal 10 9 2 2 2" xfId="2032"/>
    <cellStyle name="Normal 10 9 2 3" xfId="2031"/>
    <cellStyle name="Normal 10 9 2 4" xfId="26560"/>
    <cellStyle name="Normal 10 9 3" xfId="621"/>
    <cellStyle name="Normal 10 9 3 2" xfId="2033"/>
    <cellStyle name="Normal 10 9 4" xfId="2030"/>
    <cellStyle name="Normal 10 9 5" xfId="26344"/>
    <cellStyle name="Normal 100" xfId="24160"/>
    <cellStyle name="Normal 101" xfId="24165"/>
    <cellStyle name="Normal 102" xfId="24171"/>
    <cellStyle name="Normal 103" xfId="24911"/>
    <cellStyle name="Normal 104" xfId="24932"/>
    <cellStyle name="Normal 105" xfId="24912"/>
    <cellStyle name="Normal 106" xfId="25635"/>
    <cellStyle name="Normal 107" xfId="32487"/>
    <cellStyle name="Normal 108" xfId="32489"/>
    <cellStyle name="Normal 109" xfId="32492"/>
    <cellStyle name="Normal 11" xfId="622"/>
    <cellStyle name="Normal 11 2" xfId="623"/>
    <cellStyle name="Normal 11 2 2" xfId="624"/>
    <cellStyle name="Normal 11 2 2 2" xfId="625"/>
    <cellStyle name="Normal 11 2 2 2 2" xfId="626"/>
    <cellStyle name="Normal 11 2 2 2 2 2" xfId="2037"/>
    <cellStyle name="Normal 11 2 2 2 3" xfId="2036"/>
    <cellStyle name="Normal 11 2 2 2 4" xfId="26532"/>
    <cellStyle name="Normal 11 2 2 3" xfId="627"/>
    <cellStyle name="Normal 11 2 2 3 2" xfId="2038"/>
    <cellStyle name="Normal 11 2 2 4" xfId="2035"/>
    <cellStyle name="Normal 11 2 2 5" xfId="26316"/>
    <cellStyle name="Normal 11 2 3" xfId="628"/>
    <cellStyle name="Normal 11 2 3 2" xfId="629"/>
    <cellStyle name="Normal 11 2 3 2 2" xfId="630"/>
    <cellStyle name="Normal 11 2 3 2 2 2" xfId="2041"/>
    <cellStyle name="Normal 11 2 3 2 3" xfId="2040"/>
    <cellStyle name="Normal 11 2 3 2 4" xfId="26604"/>
    <cellStyle name="Normal 11 2 3 3" xfId="631"/>
    <cellStyle name="Normal 11 2 3 3 2" xfId="2042"/>
    <cellStyle name="Normal 11 2 3 4" xfId="2039"/>
    <cellStyle name="Normal 11 2 3 5" xfId="26388"/>
    <cellStyle name="Normal 11 2 4" xfId="632"/>
    <cellStyle name="Normal 11 2 4 2" xfId="633"/>
    <cellStyle name="Normal 11 2 4 2 2" xfId="2044"/>
    <cellStyle name="Normal 11 2 4 3" xfId="2043"/>
    <cellStyle name="Normal 11 2 4 4" xfId="26460"/>
    <cellStyle name="Normal 11 2 5" xfId="634"/>
    <cellStyle name="Normal 11 2 5 2" xfId="2045"/>
    <cellStyle name="Normal 11 2 6" xfId="2034"/>
    <cellStyle name="Normal 11 2 6 2" xfId="26239"/>
    <cellStyle name="Normal 11 2 7" xfId="26030"/>
    <cellStyle name="Normal 11 3" xfId="635"/>
    <cellStyle name="Normal 11 3 2" xfId="636"/>
    <cellStyle name="Normal 11 3 2 2" xfId="637"/>
    <cellStyle name="Normal 11 3 2 2 2" xfId="638"/>
    <cellStyle name="Normal 11 3 2 2 2 2" xfId="2049"/>
    <cellStyle name="Normal 11 3 2 2 3" xfId="2048"/>
    <cellStyle name="Normal 11 3 2 2 4" xfId="26538"/>
    <cellStyle name="Normal 11 3 2 3" xfId="639"/>
    <cellStyle name="Normal 11 3 2 3 2" xfId="2050"/>
    <cellStyle name="Normal 11 3 2 4" xfId="2047"/>
    <cellStyle name="Normal 11 3 2 5" xfId="26322"/>
    <cellStyle name="Normal 11 3 3" xfId="640"/>
    <cellStyle name="Normal 11 3 3 2" xfId="641"/>
    <cellStyle name="Normal 11 3 3 2 2" xfId="642"/>
    <cellStyle name="Normal 11 3 3 2 2 2" xfId="2053"/>
    <cellStyle name="Normal 11 3 3 2 3" xfId="2052"/>
    <cellStyle name="Normal 11 3 3 2 4" xfId="26610"/>
    <cellStyle name="Normal 11 3 3 3" xfId="643"/>
    <cellStyle name="Normal 11 3 3 3 2" xfId="2054"/>
    <cellStyle name="Normal 11 3 3 4" xfId="2051"/>
    <cellStyle name="Normal 11 3 3 5" xfId="26394"/>
    <cellStyle name="Normal 11 3 4" xfId="644"/>
    <cellStyle name="Normal 11 3 4 2" xfId="645"/>
    <cellStyle name="Normal 11 3 4 2 2" xfId="2056"/>
    <cellStyle name="Normal 11 3 4 3" xfId="2055"/>
    <cellStyle name="Normal 11 3 4 4" xfId="26466"/>
    <cellStyle name="Normal 11 3 5" xfId="646"/>
    <cellStyle name="Normal 11 3 5 2" xfId="2057"/>
    <cellStyle name="Normal 11 3 6" xfId="2046"/>
    <cellStyle name="Normal 11 3 7" xfId="5277"/>
    <cellStyle name="Normal 11 3 8" xfId="26249"/>
    <cellStyle name="Normal 11 4" xfId="647"/>
    <cellStyle name="Normal 11 4 2" xfId="648"/>
    <cellStyle name="Normal 11 4 2 2" xfId="649"/>
    <cellStyle name="Normal 11 4 2 2 2" xfId="650"/>
    <cellStyle name="Normal 11 4 2 2 2 2" xfId="2061"/>
    <cellStyle name="Normal 11 4 2 2 3" xfId="2060"/>
    <cellStyle name="Normal 11 4 2 2 4" xfId="26557"/>
    <cellStyle name="Normal 11 4 2 3" xfId="651"/>
    <cellStyle name="Normal 11 4 2 3 2" xfId="2062"/>
    <cellStyle name="Normal 11 4 2 4" xfId="2059"/>
    <cellStyle name="Normal 11 4 2 5" xfId="26341"/>
    <cellStyle name="Normal 11 4 3" xfId="652"/>
    <cellStyle name="Normal 11 4 3 2" xfId="653"/>
    <cellStyle name="Normal 11 4 3 2 2" xfId="654"/>
    <cellStyle name="Normal 11 4 3 2 2 2" xfId="2065"/>
    <cellStyle name="Normal 11 4 3 2 3" xfId="2064"/>
    <cellStyle name="Normal 11 4 3 2 4" xfId="26629"/>
    <cellStyle name="Normal 11 4 3 3" xfId="655"/>
    <cellStyle name="Normal 11 4 3 3 2" xfId="2066"/>
    <cellStyle name="Normal 11 4 3 4" xfId="2063"/>
    <cellStyle name="Normal 11 4 3 5" xfId="26413"/>
    <cellStyle name="Normal 11 4 4" xfId="656"/>
    <cellStyle name="Normal 11 4 4 2" xfId="657"/>
    <cellStyle name="Normal 11 4 4 2 2" xfId="2068"/>
    <cellStyle name="Normal 11 4 4 3" xfId="2067"/>
    <cellStyle name="Normal 11 4 4 4" xfId="26485"/>
    <cellStyle name="Normal 11 4 5" xfId="658"/>
    <cellStyle name="Normal 11 4 5 2" xfId="2069"/>
    <cellStyle name="Normal 11 4 6" xfId="2058"/>
    <cellStyle name="Normal 11 4 7" xfId="26269"/>
    <cellStyle name="Normal 11 5" xfId="5414"/>
    <cellStyle name="Normal 11 5 2" xfId="26125"/>
    <cellStyle name="Normal 11 6" xfId="25869"/>
    <cellStyle name="Normal 115 2" xfId="26101"/>
    <cellStyle name="Normal 12" xfId="659"/>
    <cellStyle name="Normal 12 10" xfId="25870"/>
    <cellStyle name="Normal 12 2" xfId="660"/>
    <cellStyle name="Normal 12 2 2" xfId="661"/>
    <cellStyle name="Normal 12 2 2 2" xfId="662"/>
    <cellStyle name="Normal 12 2 2 2 2" xfId="663"/>
    <cellStyle name="Normal 12 2 2 2 2 2" xfId="2074"/>
    <cellStyle name="Normal 12 2 2 2 2 2 2" xfId="24906"/>
    <cellStyle name="Normal 12 2 2 2 2 2 2 2" xfId="25629"/>
    <cellStyle name="Normal 12 2 2 2 2 2 3" xfId="24527"/>
    <cellStyle name="Normal 12 2 2 2 2 2 4" xfId="25272"/>
    <cellStyle name="Normal 12 2 2 2 2 3" xfId="24726"/>
    <cellStyle name="Normal 12 2 2 2 2 3 2" xfId="25449"/>
    <cellStyle name="Normal 12 2 2 2 2 4" xfId="24347"/>
    <cellStyle name="Normal 12 2 2 2 2 5" xfId="25092"/>
    <cellStyle name="Normal 12 2 2 2 3" xfId="2073"/>
    <cellStyle name="Normal 12 2 2 2 3 2" xfId="24818"/>
    <cellStyle name="Normal 12 2 2 2 3 2 2" xfId="25541"/>
    <cellStyle name="Normal 12 2 2 2 3 3" xfId="24439"/>
    <cellStyle name="Normal 12 2 2 2 3 4" xfId="25184"/>
    <cellStyle name="Normal 12 2 2 2 4" xfId="24638"/>
    <cellStyle name="Normal 12 2 2 2 4 2" xfId="25361"/>
    <cellStyle name="Normal 12 2 2 2 5" xfId="24259"/>
    <cellStyle name="Normal 12 2 2 2 6" xfId="25004"/>
    <cellStyle name="Normal 12 2 2 3" xfId="664"/>
    <cellStyle name="Normal 12 2 2 3 2" xfId="2075"/>
    <cellStyle name="Normal 12 2 2 3 2 2" xfId="24862"/>
    <cellStyle name="Normal 12 2 2 3 2 2 2" xfId="25585"/>
    <cellStyle name="Normal 12 2 2 3 2 3" xfId="24483"/>
    <cellStyle name="Normal 12 2 2 3 2 4" xfId="25228"/>
    <cellStyle name="Normal 12 2 2 3 3" xfId="24682"/>
    <cellStyle name="Normal 12 2 2 3 3 2" xfId="25405"/>
    <cellStyle name="Normal 12 2 2 3 4" xfId="24303"/>
    <cellStyle name="Normal 12 2 2 3 5" xfId="25048"/>
    <cellStyle name="Normal 12 2 2 4" xfId="2072"/>
    <cellStyle name="Normal 12 2 2 4 2" xfId="24774"/>
    <cellStyle name="Normal 12 2 2 4 2 2" xfId="25497"/>
    <cellStyle name="Normal 12 2 2 4 3" xfId="24395"/>
    <cellStyle name="Normal 12 2 2 4 4" xfId="25140"/>
    <cellStyle name="Normal 12 2 2 5" xfId="24594"/>
    <cellStyle name="Normal 12 2 2 5 2" xfId="25317"/>
    <cellStyle name="Normal 12 2 2 6" xfId="24215"/>
    <cellStyle name="Normal 12 2 2 7" xfId="24960"/>
    <cellStyle name="Normal 12 2 2 8" xfId="26240"/>
    <cellStyle name="Normal 12 2 3" xfId="665"/>
    <cellStyle name="Normal 12 2 3 2" xfId="666"/>
    <cellStyle name="Normal 12 2 3 2 2" xfId="2077"/>
    <cellStyle name="Normal 12 2 3 2 2 2" xfId="24898"/>
    <cellStyle name="Normal 12 2 3 2 2 2 2" xfId="25621"/>
    <cellStyle name="Normal 12 2 3 2 2 3" xfId="24519"/>
    <cellStyle name="Normal 12 2 3 2 2 4" xfId="25264"/>
    <cellStyle name="Normal 12 2 3 2 3" xfId="24718"/>
    <cellStyle name="Normal 12 2 3 2 3 2" xfId="25441"/>
    <cellStyle name="Normal 12 2 3 2 4" xfId="24339"/>
    <cellStyle name="Normal 12 2 3 2 5" xfId="25084"/>
    <cellStyle name="Normal 12 2 3 3" xfId="2076"/>
    <cellStyle name="Normal 12 2 3 3 2" xfId="24810"/>
    <cellStyle name="Normal 12 2 3 3 2 2" xfId="25533"/>
    <cellStyle name="Normal 12 2 3 3 3" xfId="24431"/>
    <cellStyle name="Normal 12 2 3 3 4" xfId="25176"/>
    <cellStyle name="Normal 12 2 3 4" xfId="24630"/>
    <cellStyle name="Normal 12 2 3 4 2" xfId="25353"/>
    <cellStyle name="Normal 12 2 3 5" xfId="24251"/>
    <cellStyle name="Normal 12 2 3 6" xfId="24996"/>
    <cellStyle name="Normal 12 2 4" xfId="667"/>
    <cellStyle name="Normal 12 2 4 2" xfId="2078"/>
    <cellStyle name="Normal 12 2 4 2 2" xfId="24854"/>
    <cellStyle name="Normal 12 2 4 2 2 2" xfId="25577"/>
    <cellStyle name="Normal 12 2 4 2 3" xfId="24475"/>
    <cellStyle name="Normal 12 2 4 2 4" xfId="25220"/>
    <cellStyle name="Normal 12 2 4 3" xfId="24674"/>
    <cellStyle name="Normal 12 2 4 3 2" xfId="25397"/>
    <cellStyle name="Normal 12 2 4 4" xfId="24295"/>
    <cellStyle name="Normal 12 2 4 5" xfId="25040"/>
    <cellStyle name="Normal 12 2 5" xfId="668"/>
    <cellStyle name="Normal 12 2 5 2" xfId="24766"/>
    <cellStyle name="Normal 12 2 5 2 2" xfId="25489"/>
    <cellStyle name="Normal 12 2 5 3" xfId="24387"/>
    <cellStyle name="Normal 12 2 5 4" xfId="25132"/>
    <cellStyle name="Normal 12 2 6" xfId="2071"/>
    <cellStyle name="Normal 12 2 6 2" xfId="24586"/>
    <cellStyle name="Normal 12 2 6 3" xfId="25309"/>
    <cellStyle name="Normal 12 2 7" xfId="24207"/>
    <cellStyle name="Normal 12 2 8" xfId="24952"/>
    <cellStyle name="Normal 12 2 9" xfId="26031"/>
    <cellStyle name="Normal 12 3" xfId="669"/>
    <cellStyle name="Normal 12 3 2" xfId="670"/>
    <cellStyle name="Normal 12 3 2 2" xfId="2080"/>
    <cellStyle name="Normal 12 3 2 2 2" xfId="24892"/>
    <cellStyle name="Normal 12 3 2 2 2 2" xfId="25615"/>
    <cellStyle name="Normal 12 3 2 2 3" xfId="24513"/>
    <cellStyle name="Normal 12 3 2 2 4" xfId="25258"/>
    <cellStyle name="Normal 12 3 2 3" xfId="24712"/>
    <cellStyle name="Normal 12 3 2 3 2" xfId="25435"/>
    <cellStyle name="Normal 12 3 2 4" xfId="24333"/>
    <cellStyle name="Normal 12 3 2 5" xfId="25078"/>
    <cellStyle name="Normal 12 3 3" xfId="671"/>
    <cellStyle name="Normal 12 3 3 2" xfId="24804"/>
    <cellStyle name="Normal 12 3 3 2 2" xfId="25527"/>
    <cellStyle name="Normal 12 3 3 3" xfId="24425"/>
    <cellStyle name="Normal 12 3 3 4" xfId="25170"/>
    <cellStyle name="Normal 12 3 4" xfId="2079"/>
    <cellStyle name="Normal 12 3 4 2" xfId="24624"/>
    <cellStyle name="Normal 12 3 4 3" xfId="25347"/>
    <cellStyle name="Normal 12 3 5" xfId="24245"/>
    <cellStyle name="Normal 12 3 6" xfId="24990"/>
    <cellStyle name="Normal 12 4" xfId="672"/>
    <cellStyle name="Normal 12 4 2" xfId="2081"/>
    <cellStyle name="Normal 12 4 2 2" xfId="24848"/>
    <cellStyle name="Normal 12 4 2 2 2" xfId="25571"/>
    <cellStyle name="Normal 12 4 2 3" xfId="24469"/>
    <cellStyle name="Normal 12 4 2 4" xfId="25214"/>
    <cellStyle name="Normal 12 4 3" xfId="24668"/>
    <cellStyle name="Normal 12 4 3 2" xfId="25391"/>
    <cellStyle name="Normal 12 4 4" xfId="24289"/>
    <cellStyle name="Normal 12 4 5" xfId="25034"/>
    <cellStyle name="Normal 12 4 6" xfId="26632"/>
    <cellStyle name="Normal 12 5" xfId="673"/>
    <cellStyle name="Normal 12 5 2" xfId="24760"/>
    <cellStyle name="Normal 12 5 2 2" xfId="25483"/>
    <cellStyle name="Normal 12 5 3" xfId="24381"/>
    <cellStyle name="Normal 12 5 4" xfId="25126"/>
    <cellStyle name="Normal 12 6" xfId="2070"/>
    <cellStyle name="Normal 12 6 2" xfId="24580"/>
    <cellStyle name="Normal 12 6 3" xfId="25303"/>
    <cellStyle name="Normal 12 7" xfId="5415"/>
    <cellStyle name="Normal 12 8" xfId="24201"/>
    <cellStyle name="Normal 12 9" xfId="24946"/>
    <cellStyle name="Normal 13" xfId="674"/>
    <cellStyle name="Normal 13 10" xfId="24951"/>
    <cellStyle name="Normal 13 11" xfId="25871"/>
    <cellStyle name="Normal 13 2" xfId="675"/>
    <cellStyle name="Normal 13 2 2" xfId="676"/>
    <cellStyle name="Normal 13 2 2 2" xfId="677"/>
    <cellStyle name="Normal 13 2 2 2 2" xfId="678"/>
    <cellStyle name="Normal 13 2 2 2 2 2" xfId="2086"/>
    <cellStyle name="Normal 13 2 2 2 2 2 2" xfId="24907"/>
    <cellStyle name="Normal 13 2 2 2 2 2 2 2" xfId="25630"/>
    <cellStyle name="Normal 13 2 2 2 2 2 3" xfId="24528"/>
    <cellStyle name="Normal 13 2 2 2 2 2 4" xfId="25273"/>
    <cellStyle name="Normal 13 2 2 2 2 3" xfId="24727"/>
    <cellStyle name="Normal 13 2 2 2 2 3 2" xfId="25450"/>
    <cellStyle name="Normal 13 2 2 2 2 4" xfId="24348"/>
    <cellStyle name="Normal 13 2 2 2 2 5" xfId="25093"/>
    <cellStyle name="Normal 13 2 2 2 3" xfId="2085"/>
    <cellStyle name="Normal 13 2 2 2 3 2" xfId="24819"/>
    <cellStyle name="Normal 13 2 2 2 3 2 2" xfId="25542"/>
    <cellStyle name="Normal 13 2 2 2 3 3" xfId="24440"/>
    <cellStyle name="Normal 13 2 2 2 3 4" xfId="25185"/>
    <cellStyle name="Normal 13 2 2 2 4" xfId="24639"/>
    <cellStyle name="Normal 13 2 2 2 4 2" xfId="25362"/>
    <cellStyle name="Normal 13 2 2 2 5" xfId="24260"/>
    <cellStyle name="Normal 13 2 2 2 6" xfId="25005"/>
    <cellStyle name="Normal 13 2 2 3" xfId="679"/>
    <cellStyle name="Normal 13 2 2 3 2" xfId="2087"/>
    <cellStyle name="Normal 13 2 2 3 2 2" xfId="24863"/>
    <cellStyle name="Normal 13 2 2 3 2 2 2" xfId="25586"/>
    <cellStyle name="Normal 13 2 2 3 2 3" xfId="24484"/>
    <cellStyle name="Normal 13 2 2 3 2 4" xfId="25229"/>
    <cellStyle name="Normal 13 2 2 3 3" xfId="24683"/>
    <cellStyle name="Normal 13 2 2 3 3 2" xfId="25406"/>
    <cellStyle name="Normal 13 2 2 3 4" xfId="24304"/>
    <cellStyle name="Normal 13 2 2 3 5" xfId="25049"/>
    <cellStyle name="Normal 13 2 2 4" xfId="2084"/>
    <cellStyle name="Normal 13 2 2 4 2" xfId="24775"/>
    <cellStyle name="Normal 13 2 2 4 2 2" xfId="25498"/>
    <cellStyle name="Normal 13 2 2 4 3" xfId="24396"/>
    <cellStyle name="Normal 13 2 2 4 4" xfId="25141"/>
    <cellStyle name="Normal 13 2 2 5" xfId="24595"/>
    <cellStyle name="Normal 13 2 2 5 2" xfId="25318"/>
    <cellStyle name="Normal 13 2 2 6" xfId="24216"/>
    <cellStyle name="Normal 13 2 2 7" xfId="24961"/>
    <cellStyle name="Normal 13 2 2 8" xfId="27675"/>
    <cellStyle name="Normal 13 2 3" xfId="680"/>
    <cellStyle name="Normal 13 2 3 2" xfId="681"/>
    <cellStyle name="Normal 13 2 3 2 2" xfId="2089"/>
    <cellStyle name="Normal 13 2 3 2 2 2" xfId="24901"/>
    <cellStyle name="Normal 13 2 3 2 2 2 2" xfId="25624"/>
    <cellStyle name="Normal 13 2 3 2 2 3" xfId="24522"/>
    <cellStyle name="Normal 13 2 3 2 2 4" xfId="25267"/>
    <cellStyle name="Normal 13 2 3 2 3" xfId="24721"/>
    <cellStyle name="Normal 13 2 3 2 3 2" xfId="25444"/>
    <cellStyle name="Normal 13 2 3 2 4" xfId="24342"/>
    <cellStyle name="Normal 13 2 3 2 5" xfId="25087"/>
    <cellStyle name="Normal 13 2 3 3" xfId="2088"/>
    <cellStyle name="Normal 13 2 3 3 2" xfId="24813"/>
    <cellStyle name="Normal 13 2 3 3 2 2" xfId="25536"/>
    <cellStyle name="Normal 13 2 3 3 3" xfId="24434"/>
    <cellStyle name="Normal 13 2 3 3 4" xfId="25179"/>
    <cellStyle name="Normal 13 2 3 4" xfId="24633"/>
    <cellStyle name="Normal 13 2 3 4 2" xfId="25356"/>
    <cellStyle name="Normal 13 2 3 5" xfId="24254"/>
    <cellStyle name="Normal 13 2 3 6" xfId="24999"/>
    <cellStyle name="Normal 13 2 3 7" xfId="27676"/>
    <cellStyle name="Normal 13 2 4" xfId="682"/>
    <cellStyle name="Normal 13 2 4 2" xfId="2090"/>
    <cellStyle name="Normal 13 2 4 2 2" xfId="24857"/>
    <cellStyle name="Normal 13 2 4 2 2 2" xfId="25580"/>
    <cellStyle name="Normal 13 2 4 2 3" xfId="24478"/>
    <cellStyle name="Normal 13 2 4 2 4" xfId="25223"/>
    <cellStyle name="Normal 13 2 4 3" xfId="24677"/>
    <cellStyle name="Normal 13 2 4 3 2" xfId="25400"/>
    <cellStyle name="Normal 13 2 4 4" xfId="24298"/>
    <cellStyle name="Normal 13 2 4 5" xfId="25043"/>
    <cellStyle name="Normal 13 2 4 6" xfId="27674"/>
    <cellStyle name="Normal 13 2 5" xfId="2083"/>
    <cellStyle name="Normal 13 2 5 2" xfId="24769"/>
    <cellStyle name="Normal 13 2 5 2 2" xfId="25492"/>
    <cellStyle name="Normal 13 2 5 3" xfId="24390"/>
    <cellStyle name="Normal 13 2 5 4" xfId="25135"/>
    <cellStyle name="Normal 13 2 6" xfId="24589"/>
    <cellStyle name="Normal 13 2 6 2" xfId="25312"/>
    <cellStyle name="Normal 13 2 7" xfId="24210"/>
    <cellStyle name="Normal 13 2 8" xfId="24955"/>
    <cellStyle name="Normal 13 2 9" xfId="26032"/>
    <cellStyle name="Normal 13 3" xfId="683"/>
    <cellStyle name="Normal 13 3 2" xfId="684"/>
    <cellStyle name="Normal 13 3 2 2" xfId="685"/>
    <cellStyle name="Normal 13 3 2 2 2" xfId="2093"/>
    <cellStyle name="Normal 13 3 2 2 2 2" xfId="24905"/>
    <cellStyle name="Normal 13 3 2 2 2 2 2" xfId="25628"/>
    <cellStyle name="Normal 13 3 2 2 2 3" xfId="24526"/>
    <cellStyle name="Normal 13 3 2 2 2 4" xfId="25271"/>
    <cellStyle name="Normal 13 3 2 2 3" xfId="24725"/>
    <cellStyle name="Normal 13 3 2 2 3 2" xfId="25448"/>
    <cellStyle name="Normal 13 3 2 2 4" xfId="24346"/>
    <cellStyle name="Normal 13 3 2 2 5" xfId="25091"/>
    <cellStyle name="Normal 13 3 2 3" xfId="2092"/>
    <cellStyle name="Normal 13 3 2 3 2" xfId="24817"/>
    <cellStyle name="Normal 13 3 2 3 2 2" xfId="25540"/>
    <cellStyle name="Normal 13 3 2 3 3" xfId="24438"/>
    <cellStyle name="Normal 13 3 2 3 4" xfId="25183"/>
    <cellStyle name="Normal 13 3 2 4" xfId="24637"/>
    <cellStyle name="Normal 13 3 2 4 2" xfId="25360"/>
    <cellStyle name="Normal 13 3 2 5" xfId="24258"/>
    <cellStyle name="Normal 13 3 2 6" xfId="25003"/>
    <cellStyle name="Normal 13 3 3" xfId="686"/>
    <cellStyle name="Normal 13 3 3 2" xfId="2094"/>
    <cellStyle name="Normal 13 3 3 2 2" xfId="24861"/>
    <cellStyle name="Normal 13 3 3 2 2 2" xfId="25584"/>
    <cellStyle name="Normal 13 3 3 2 3" xfId="24482"/>
    <cellStyle name="Normal 13 3 3 2 4" xfId="25227"/>
    <cellStyle name="Normal 13 3 3 3" xfId="24681"/>
    <cellStyle name="Normal 13 3 3 3 2" xfId="25404"/>
    <cellStyle name="Normal 13 3 3 4" xfId="24302"/>
    <cellStyle name="Normal 13 3 3 5" xfId="25047"/>
    <cellStyle name="Normal 13 3 4" xfId="2091"/>
    <cellStyle name="Normal 13 3 4 2" xfId="24773"/>
    <cellStyle name="Normal 13 3 4 2 2" xfId="25496"/>
    <cellStyle name="Normal 13 3 4 3" xfId="24394"/>
    <cellStyle name="Normal 13 3 4 4" xfId="25139"/>
    <cellStyle name="Normal 13 3 5" xfId="24593"/>
    <cellStyle name="Normal 13 3 5 2" xfId="25316"/>
    <cellStyle name="Normal 13 3 6" xfId="24214"/>
    <cellStyle name="Normal 13 3 7" xfId="24959"/>
    <cellStyle name="Normal 13 3 8" xfId="27677"/>
    <cellStyle name="Normal 13 4" xfId="687"/>
    <cellStyle name="Normal 13 4 2" xfId="688"/>
    <cellStyle name="Normal 13 4 2 2" xfId="2096"/>
    <cellStyle name="Normal 13 4 2 2 2" xfId="24897"/>
    <cellStyle name="Normal 13 4 2 2 2 2" xfId="25620"/>
    <cellStyle name="Normal 13 4 2 2 3" xfId="24518"/>
    <cellStyle name="Normal 13 4 2 2 4" xfId="25263"/>
    <cellStyle name="Normal 13 4 2 3" xfId="24717"/>
    <cellStyle name="Normal 13 4 2 3 2" xfId="25440"/>
    <cellStyle name="Normal 13 4 2 4" xfId="24338"/>
    <cellStyle name="Normal 13 4 2 5" xfId="25083"/>
    <cellStyle name="Normal 13 4 3" xfId="2095"/>
    <cellStyle name="Normal 13 4 3 2" xfId="24809"/>
    <cellStyle name="Normal 13 4 3 2 2" xfId="25532"/>
    <cellStyle name="Normal 13 4 3 3" xfId="24430"/>
    <cellStyle name="Normal 13 4 3 4" xfId="25175"/>
    <cellStyle name="Normal 13 4 4" xfId="24629"/>
    <cellStyle name="Normal 13 4 4 2" xfId="25352"/>
    <cellStyle name="Normal 13 4 5" xfId="24250"/>
    <cellStyle name="Normal 13 4 6" xfId="24995"/>
    <cellStyle name="Normal 13 4 7" xfId="27678"/>
    <cellStyle name="Normal 13 5" xfId="689"/>
    <cellStyle name="Normal 13 5 2" xfId="2097"/>
    <cellStyle name="Normal 13 5 2 2" xfId="24853"/>
    <cellStyle name="Normal 13 5 2 2 2" xfId="25576"/>
    <cellStyle name="Normal 13 5 2 3" xfId="24474"/>
    <cellStyle name="Normal 13 5 2 4" xfId="25219"/>
    <cellStyle name="Normal 13 5 3" xfId="24673"/>
    <cellStyle name="Normal 13 5 3 2" xfId="25396"/>
    <cellStyle name="Normal 13 5 4" xfId="24294"/>
    <cellStyle name="Normal 13 5 5" xfId="25039"/>
    <cellStyle name="Normal 13 5 6" xfId="27679"/>
    <cellStyle name="Normal 13 6" xfId="690"/>
    <cellStyle name="Normal 13 6 2" xfId="24765"/>
    <cellStyle name="Normal 13 6 2 2" xfId="25488"/>
    <cellStyle name="Normal 13 6 3" xfId="24386"/>
    <cellStyle name="Normal 13 6 4" xfId="25131"/>
    <cellStyle name="Normal 13 7" xfId="2082"/>
    <cellStyle name="Normal 13 7 2" xfId="24585"/>
    <cellStyle name="Normal 13 7 3" xfId="25308"/>
    <cellStyle name="Normal 13 8" xfId="5418"/>
    <cellStyle name="Normal 13 9" xfId="24206"/>
    <cellStyle name="Normal 14" xfId="691"/>
    <cellStyle name="Normal 14 2" xfId="692"/>
    <cellStyle name="Normal 14 2 2" xfId="24146"/>
    <cellStyle name="Normal 14 2 2 2" xfId="27680"/>
    <cellStyle name="Normal 14 2 3" xfId="26033"/>
    <cellStyle name="Normal 14 3" xfId="5400"/>
    <cellStyle name="Normal 14 3 2" xfId="26178"/>
    <cellStyle name="Normal 14 4" xfId="25872"/>
    <cellStyle name="Normal 15" xfId="693"/>
    <cellStyle name="Normal 15 2" xfId="694"/>
    <cellStyle name="Normal 15 2 2" xfId="26034"/>
    <cellStyle name="Normal 15 3" xfId="26177"/>
    <cellStyle name="Normal 15 4" xfId="25873"/>
    <cellStyle name="Normal 16" xfId="695"/>
    <cellStyle name="Normal 16 2" xfId="696"/>
    <cellStyle name="Normal 16 2 2" xfId="697"/>
    <cellStyle name="Normal 16 2 2 2" xfId="698"/>
    <cellStyle name="Normal 16 2 2 2 2" xfId="699"/>
    <cellStyle name="Normal 16 2 2 2 2 2" xfId="2101"/>
    <cellStyle name="Normal 16 2 2 2 2 2 2" xfId="24908"/>
    <cellStyle name="Normal 16 2 2 2 2 2 2 2" xfId="25631"/>
    <cellStyle name="Normal 16 2 2 2 2 2 3" xfId="24529"/>
    <cellStyle name="Normal 16 2 2 2 2 2 4" xfId="25274"/>
    <cellStyle name="Normal 16 2 2 2 2 3" xfId="24728"/>
    <cellStyle name="Normal 16 2 2 2 2 3 2" xfId="25451"/>
    <cellStyle name="Normal 16 2 2 2 2 4" xfId="24349"/>
    <cellStyle name="Normal 16 2 2 2 2 5" xfId="25094"/>
    <cellStyle name="Normal 16 2 2 2 3" xfId="2100"/>
    <cellStyle name="Normal 16 2 2 2 3 2" xfId="24820"/>
    <cellStyle name="Normal 16 2 2 2 3 2 2" xfId="25543"/>
    <cellStyle name="Normal 16 2 2 2 3 3" xfId="24441"/>
    <cellStyle name="Normal 16 2 2 2 3 4" xfId="25186"/>
    <cellStyle name="Normal 16 2 2 2 4" xfId="24640"/>
    <cellStyle name="Normal 16 2 2 2 4 2" xfId="25363"/>
    <cellStyle name="Normal 16 2 2 2 5" xfId="24261"/>
    <cellStyle name="Normal 16 2 2 2 6" xfId="25006"/>
    <cellStyle name="Normal 16 2 2 3" xfId="700"/>
    <cellStyle name="Normal 16 2 2 3 2" xfId="2102"/>
    <cellStyle name="Normal 16 2 2 3 2 2" xfId="24864"/>
    <cellStyle name="Normal 16 2 2 3 2 2 2" xfId="25587"/>
    <cellStyle name="Normal 16 2 2 3 2 3" xfId="24485"/>
    <cellStyle name="Normal 16 2 2 3 2 4" xfId="25230"/>
    <cellStyle name="Normal 16 2 2 3 3" xfId="24684"/>
    <cellStyle name="Normal 16 2 2 3 3 2" xfId="25407"/>
    <cellStyle name="Normal 16 2 2 3 4" xfId="24305"/>
    <cellStyle name="Normal 16 2 2 3 5" xfId="25050"/>
    <cellStyle name="Normal 16 2 2 4" xfId="2099"/>
    <cellStyle name="Normal 16 2 2 4 2" xfId="24776"/>
    <cellStyle name="Normal 16 2 2 4 2 2" xfId="25499"/>
    <cellStyle name="Normal 16 2 2 4 3" xfId="24397"/>
    <cellStyle name="Normal 16 2 2 4 4" xfId="25142"/>
    <cellStyle name="Normal 16 2 2 5" xfId="24596"/>
    <cellStyle name="Normal 16 2 2 5 2" xfId="25319"/>
    <cellStyle name="Normal 16 2 2 6" xfId="24217"/>
    <cellStyle name="Normal 16 2 2 7" xfId="24962"/>
    <cellStyle name="Normal 16 2 3" xfId="701"/>
    <cellStyle name="Normal 16 2 3 2" xfId="702"/>
    <cellStyle name="Normal 16 2 3 2 2" xfId="2104"/>
    <cellStyle name="Normal 16 2 3 2 2 2" xfId="24904"/>
    <cellStyle name="Normal 16 2 3 2 2 2 2" xfId="25627"/>
    <cellStyle name="Normal 16 2 3 2 2 3" xfId="24525"/>
    <cellStyle name="Normal 16 2 3 2 2 4" xfId="25270"/>
    <cellStyle name="Normal 16 2 3 2 3" xfId="24724"/>
    <cellStyle name="Normal 16 2 3 2 3 2" xfId="25447"/>
    <cellStyle name="Normal 16 2 3 2 4" xfId="24345"/>
    <cellStyle name="Normal 16 2 3 2 5" xfId="25090"/>
    <cellStyle name="Normal 16 2 3 3" xfId="2103"/>
    <cellStyle name="Normal 16 2 3 3 2" xfId="24816"/>
    <cellStyle name="Normal 16 2 3 3 2 2" xfId="25539"/>
    <cellStyle name="Normal 16 2 3 3 3" xfId="24437"/>
    <cellStyle name="Normal 16 2 3 3 4" xfId="25182"/>
    <cellStyle name="Normal 16 2 3 4" xfId="24636"/>
    <cellStyle name="Normal 16 2 3 4 2" xfId="25359"/>
    <cellStyle name="Normal 16 2 3 5" xfId="24257"/>
    <cellStyle name="Normal 16 2 3 6" xfId="25002"/>
    <cellStyle name="Normal 16 2 4" xfId="703"/>
    <cellStyle name="Normal 16 2 4 2" xfId="2105"/>
    <cellStyle name="Normal 16 2 4 2 2" xfId="24860"/>
    <cellStyle name="Normal 16 2 4 2 2 2" xfId="25583"/>
    <cellStyle name="Normal 16 2 4 2 3" xfId="24481"/>
    <cellStyle name="Normal 16 2 4 2 4" xfId="25226"/>
    <cellStyle name="Normal 16 2 4 3" xfId="24680"/>
    <cellStyle name="Normal 16 2 4 3 2" xfId="25403"/>
    <cellStyle name="Normal 16 2 4 4" xfId="24301"/>
    <cellStyle name="Normal 16 2 4 5" xfId="25046"/>
    <cellStyle name="Normal 16 2 5" xfId="2098"/>
    <cellStyle name="Normal 16 2 5 2" xfId="24772"/>
    <cellStyle name="Normal 16 2 5 2 2" xfId="25495"/>
    <cellStyle name="Normal 16 2 5 3" xfId="24393"/>
    <cellStyle name="Normal 16 2 5 4" xfId="25138"/>
    <cellStyle name="Normal 16 2 6" xfId="24592"/>
    <cellStyle name="Normal 16 2 6 2" xfId="25315"/>
    <cellStyle name="Normal 16 2 7" xfId="24213"/>
    <cellStyle name="Normal 16 2 8" xfId="24958"/>
    <cellStyle name="Normal 16 2 9" xfId="27681"/>
    <cellStyle name="Normal 16 3" xfId="704"/>
    <cellStyle name="Normal 16 3 2" xfId="24730"/>
    <cellStyle name="Normal 16 3 3" xfId="25453"/>
    <cellStyle name="Normal 16 4" xfId="24351"/>
    <cellStyle name="Normal 16 5" xfId="25096"/>
    <cellStyle name="Normal 17" xfId="705"/>
    <cellStyle name="Normal 17 2" xfId="706"/>
    <cellStyle name="Normal 17 2 2" xfId="27682"/>
    <cellStyle name="Normal 18" xfId="707"/>
    <cellStyle name="Normal 18 10" xfId="25874"/>
    <cellStyle name="Normal 18 2" xfId="708"/>
    <cellStyle name="Normal 18 2 2" xfId="709"/>
    <cellStyle name="Normal 18 3" xfId="710"/>
    <cellStyle name="Normal 18 3 2" xfId="711"/>
    <cellStyle name="Normal 18 4" xfId="712"/>
    <cellStyle name="Normal 18 4 2" xfId="713"/>
    <cellStyle name="Normal 18 5" xfId="714"/>
    <cellStyle name="Normal 18 6" xfId="715"/>
    <cellStyle name="Normal 18 7" xfId="716"/>
    <cellStyle name="Normal 18 8" xfId="2106"/>
    <cellStyle name="Normal 18 9" xfId="24533"/>
    <cellStyle name="Normal 19" xfId="717"/>
    <cellStyle name="Normal 19 2" xfId="718"/>
    <cellStyle name="Normal 19 2 2" xfId="27683"/>
    <cellStyle name="Normal 19 2 3" xfId="26175"/>
    <cellStyle name="Normal 19 2 4" xfId="25876"/>
    <cellStyle name="Normal 19 3" xfId="719"/>
    <cellStyle name="Normal 19 3 2" xfId="27684"/>
    <cellStyle name="Normal 19 4" xfId="2107"/>
    <cellStyle name="Normal 19 4 2" xfId="26176"/>
    <cellStyle name="Normal 19 5" xfId="24534"/>
    <cellStyle name="Normal 19 6" xfId="25875"/>
    <cellStyle name="Normal 2" xfId="720"/>
    <cellStyle name="Normal 2 10" xfId="25639"/>
    <cellStyle name="Normal 2 11 8" xfId="32486"/>
    <cellStyle name="Normal 2 2" xfId="721"/>
    <cellStyle name="Normal 2 2 2" xfId="722"/>
    <cellStyle name="Normal 2 2 2 2" xfId="723"/>
    <cellStyle name="Normal 2 2 2 2 2" xfId="5312"/>
    <cellStyle name="Normal 2 2 2 2 2 2" xfId="5313"/>
    <cellStyle name="Normal 2 2 2 2 2 2 2" xfId="5314"/>
    <cellStyle name="Normal 2 2 2 2 2 2 2 2" xfId="7856"/>
    <cellStyle name="Normal 2 2 2 2 2 2 2 3" xfId="14730"/>
    <cellStyle name="Normal 2 2 2 2 2 2 2 4" xfId="19426"/>
    <cellStyle name="Normal 2 2 2 2 2 2 2 5" xfId="23916"/>
    <cellStyle name="Normal 2 2 2 2 2 2 3" xfId="7855"/>
    <cellStyle name="Normal 2 2 2 2 2 2 4" xfId="14729"/>
    <cellStyle name="Normal 2 2 2 2 2 2 5" xfId="19425"/>
    <cellStyle name="Normal 2 2 2 2 2 2 6" xfId="23915"/>
    <cellStyle name="Normal 2 2 2 2 2 3" xfId="5315"/>
    <cellStyle name="Normal 2 2 2 2 2 3 2" xfId="7857"/>
    <cellStyle name="Normal 2 2 2 2 2 3 3" xfId="14731"/>
    <cellStyle name="Normal 2 2 2 2 2 3 4" xfId="19427"/>
    <cellStyle name="Normal 2 2 2 2 2 3 5" xfId="23917"/>
    <cellStyle name="Normal 2 2 2 2 2 4" xfId="7854"/>
    <cellStyle name="Normal 2 2 2 2 2 5" xfId="14728"/>
    <cellStyle name="Normal 2 2 2 2 2 6" xfId="19424"/>
    <cellStyle name="Normal 2 2 2 2 2 7" xfId="23914"/>
    <cellStyle name="Normal 2 2 2 3" xfId="5316"/>
    <cellStyle name="Normal 2 2 2 3 2" xfId="5317"/>
    <cellStyle name="Normal 2 2 2 3 2 2" xfId="7859"/>
    <cellStyle name="Normal 2 2 2 3 2 3" xfId="14733"/>
    <cellStyle name="Normal 2 2 2 3 2 4" xfId="19429"/>
    <cellStyle name="Normal 2 2 2 3 2 5" xfId="23919"/>
    <cellStyle name="Normal 2 2 2 3 3" xfId="7858"/>
    <cellStyle name="Normal 2 2 2 3 4" xfId="14732"/>
    <cellStyle name="Normal 2 2 2 3 5" xfId="19428"/>
    <cellStyle name="Normal 2 2 2 3 6" xfId="23918"/>
    <cellStyle name="Normal 2 2 2 4" xfId="5318"/>
    <cellStyle name="Normal 2 2 2 4 2" xfId="7860"/>
    <cellStyle name="Normal 2 2 2 4 3" xfId="14734"/>
    <cellStyle name="Normal 2 2 2 4 4" xfId="19430"/>
    <cellStyle name="Normal 2 2 2 4 5" xfId="23920"/>
    <cellStyle name="Normal 2 2 2 5" xfId="7852"/>
    <cellStyle name="Normal 2 2 2 6" xfId="14726"/>
    <cellStyle name="Normal 2 2 2 7" xfId="19422"/>
    <cellStyle name="Normal 2 2 2 8" xfId="23912"/>
    <cellStyle name="Normal 2 2 2 9" xfId="5311"/>
    <cellStyle name="Normal 2 2 3" xfId="724"/>
    <cellStyle name="Normal 2 2 3 2" xfId="725"/>
    <cellStyle name="Normal 2 2 3 2 2" xfId="726"/>
    <cellStyle name="Normal 2 2 3 2 2 2" xfId="727"/>
    <cellStyle name="Normal 2 2 3 2 2 2 2" xfId="2112"/>
    <cellStyle name="Normal 2 2 3 2 2 3" xfId="2111"/>
    <cellStyle name="Normal 2 2 3 2 2 4" xfId="26533"/>
    <cellStyle name="Normal 2 2 3 2 3" xfId="728"/>
    <cellStyle name="Normal 2 2 3 2 3 2" xfId="2113"/>
    <cellStyle name="Normal 2 2 3 2 4" xfId="2110"/>
    <cellStyle name="Normal 2 2 3 2 5" xfId="26317"/>
    <cellStyle name="Normal 2 2 3 3" xfId="729"/>
    <cellStyle name="Normal 2 2 3 3 2" xfId="730"/>
    <cellStyle name="Normal 2 2 3 3 2 2" xfId="731"/>
    <cellStyle name="Normal 2 2 3 3 2 2 2" xfId="2116"/>
    <cellStyle name="Normal 2 2 3 3 2 3" xfId="2115"/>
    <cellStyle name="Normal 2 2 3 3 2 4" xfId="26605"/>
    <cellStyle name="Normal 2 2 3 3 3" xfId="732"/>
    <cellStyle name="Normal 2 2 3 3 3 2" xfId="2117"/>
    <cellStyle name="Normal 2 2 3 3 4" xfId="2114"/>
    <cellStyle name="Normal 2 2 3 3 5" xfId="26389"/>
    <cellStyle name="Normal 2 2 3 4" xfId="733"/>
    <cellStyle name="Normal 2 2 3 4 2" xfId="734"/>
    <cellStyle name="Normal 2 2 3 4 2 2" xfId="2119"/>
    <cellStyle name="Normal 2 2 3 4 3" xfId="2118"/>
    <cellStyle name="Normal 2 2 3 4 4" xfId="26461"/>
    <cellStyle name="Normal 2 2 3 5" xfId="735"/>
    <cellStyle name="Normal 2 2 3 5 2" xfId="2120"/>
    <cellStyle name="Normal 2 2 3 6" xfId="2109"/>
    <cellStyle name="Normal 2 2 3 6 2" xfId="26242"/>
    <cellStyle name="Normal 2 2 3 7" xfId="5319"/>
    <cellStyle name="Normal 2 2 3 8" xfId="26075"/>
    <cellStyle name="Normal 2 2 4" xfId="736"/>
    <cellStyle name="Normal 2 2 4 2" xfId="737"/>
    <cellStyle name="Normal 2 2 4 2 2" xfId="738"/>
    <cellStyle name="Normal 2 2 4 2 2 2" xfId="739"/>
    <cellStyle name="Normal 2 2 4 2 2 2 2" xfId="2124"/>
    <cellStyle name="Normal 2 2 4 2 2 2 2 2" xfId="7864"/>
    <cellStyle name="Normal 2 2 4 2 2 2 3" xfId="14738"/>
    <cellStyle name="Normal 2 2 4 2 2 2 4" xfId="19434"/>
    <cellStyle name="Normal 2 2 4 2 2 2 5" xfId="23924"/>
    <cellStyle name="Normal 2 2 4 2 2 2 6" xfId="5322"/>
    <cellStyle name="Normal 2 2 4 2 2 3" xfId="2123"/>
    <cellStyle name="Normal 2 2 4 2 2 3 2" xfId="7863"/>
    <cellStyle name="Normal 2 2 4 2 2 4" xfId="14737"/>
    <cellStyle name="Normal 2 2 4 2 2 5" xfId="19433"/>
    <cellStyle name="Normal 2 2 4 2 2 6" xfId="23923"/>
    <cellStyle name="Normal 2 2 4 2 2 7" xfId="5321"/>
    <cellStyle name="Normal 2 2 4 2 2 8" xfId="26539"/>
    <cellStyle name="Normal 2 2 4 2 3" xfId="740"/>
    <cellStyle name="Normal 2 2 4 2 3 2" xfId="2125"/>
    <cellStyle name="Normal 2 2 4 2 3 2 2" xfId="7865"/>
    <cellStyle name="Normal 2 2 4 2 3 3" xfId="14739"/>
    <cellStyle name="Normal 2 2 4 2 3 4" xfId="19435"/>
    <cellStyle name="Normal 2 2 4 2 3 5" xfId="23925"/>
    <cellStyle name="Normal 2 2 4 2 3 6" xfId="5323"/>
    <cellStyle name="Normal 2 2 4 2 4" xfId="2122"/>
    <cellStyle name="Normal 2 2 4 2 4 2" xfId="7862"/>
    <cellStyle name="Normal 2 2 4 2 5" xfId="14736"/>
    <cellStyle name="Normal 2 2 4 2 6" xfId="19432"/>
    <cellStyle name="Normal 2 2 4 2 7" xfId="23922"/>
    <cellStyle name="Normal 2 2 4 2 8" xfId="5320"/>
    <cellStyle name="Normal 2 2 4 2 9" xfId="26323"/>
    <cellStyle name="Normal 2 2 4 3" xfId="741"/>
    <cellStyle name="Normal 2 2 4 3 2" xfId="742"/>
    <cellStyle name="Normal 2 2 4 3 2 2" xfId="743"/>
    <cellStyle name="Normal 2 2 4 3 2 2 2" xfId="2128"/>
    <cellStyle name="Normal 2 2 4 3 2 3" xfId="2127"/>
    <cellStyle name="Normal 2 2 4 3 2 4" xfId="26611"/>
    <cellStyle name="Normal 2 2 4 3 3" xfId="744"/>
    <cellStyle name="Normal 2 2 4 3 3 2" xfId="2129"/>
    <cellStyle name="Normal 2 2 4 3 4" xfId="2126"/>
    <cellStyle name="Normal 2 2 4 3 5" xfId="26395"/>
    <cellStyle name="Normal 2 2 4 4" xfId="745"/>
    <cellStyle name="Normal 2 2 4 4 2" xfId="746"/>
    <cellStyle name="Normal 2 2 4 4 2 2" xfId="2131"/>
    <cellStyle name="Normal 2 2 4 4 3" xfId="2130"/>
    <cellStyle name="Normal 2 2 4 4 4" xfId="26467"/>
    <cellStyle name="Normal 2 2 4 5" xfId="747"/>
    <cellStyle name="Normal 2 2 4 5 2" xfId="2132"/>
    <cellStyle name="Normal 2 2 4 6" xfId="2121"/>
    <cellStyle name="Normal 2 2 4 7" xfId="5278"/>
    <cellStyle name="Normal 2 2 4 8" xfId="26250"/>
    <cellStyle name="Normal 2 2 5" xfId="748"/>
    <cellStyle name="Normal 2 2 5 2" xfId="749"/>
    <cellStyle name="Normal 2 2 5 2 2" xfId="750"/>
    <cellStyle name="Normal 2 2 5 2 2 2" xfId="751"/>
    <cellStyle name="Normal 2 2 5 2 2 2 2" xfId="2136"/>
    <cellStyle name="Normal 2 2 5 2 2 3" xfId="2135"/>
    <cellStyle name="Normal 2 2 5 2 2 4" xfId="7867"/>
    <cellStyle name="Normal 2 2 5 2 2 5" xfId="26558"/>
    <cellStyle name="Normal 2 2 5 2 3" xfId="752"/>
    <cellStyle name="Normal 2 2 5 2 3 2" xfId="2137"/>
    <cellStyle name="Normal 2 2 5 2 3 3" xfId="14741"/>
    <cellStyle name="Normal 2 2 5 2 4" xfId="2134"/>
    <cellStyle name="Normal 2 2 5 2 4 2" xfId="19437"/>
    <cellStyle name="Normal 2 2 5 2 5" xfId="23927"/>
    <cellStyle name="Normal 2 2 5 2 6" xfId="5325"/>
    <cellStyle name="Normal 2 2 5 2 7" xfId="26342"/>
    <cellStyle name="Normal 2 2 5 3" xfId="753"/>
    <cellStyle name="Normal 2 2 5 3 2" xfId="754"/>
    <cellStyle name="Normal 2 2 5 3 2 2" xfId="755"/>
    <cellStyle name="Normal 2 2 5 3 2 2 2" xfId="2140"/>
    <cellStyle name="Normal 2 2 5 3 2 3" xfId="2139"/>
    <cellStyle name="Normal 2 2 5 3 2 4" xfId="26630"/>
    <cellStyle name="Normal 2 2 5 3 3" xfId="756"/>
    <cellStyle name="Normal 2 2 5 3 3 2" xfId="2141"/>
    <cellStyle name="Normal 2 2 5 3 4" xfId="2138"/>
    <cellStyle name="Normal 2 2 5 3 5" xfId="7866"/>
    <cellStyle name="Normal 2 2 5 3 6" xfId="26414"/>
    <cellStyle name="Normal 2 2 5 4" xfId="757"/>
    <cellStyle name="Normal 2 2 5 4 2" xfId="758"/>
    <cellStyle name="Normal 2 2 5 4 2 2" xfId="2143"/>
    <cellStyle name="Normal 2 2 5 4 3" xfId="2142"/>
    <cellStyle name="Normal 2 2 5 4 4" xfId="14740"/>
    <cellStyle name="Normal 2 2 5 4 5" xfId="26486"/>
    <cellStyle name="Normal 2 2 5 5" xfId="759"/>
    <cellStyle name="Normal 2 2 5 5 2" xfId="2144"/>
    <cellStyle name="Normal 2 2 5 5 3" xfId="19436"/>
    <cellStyle name="Normal 2 2 5 6" xfId="2133"/>
    <cellStyle name="Normal 2 2 5 6 2" xfId="23926"/>
    <cellStyle name="Normal 2 2 5 7" xfId="5324"/>
    <cellStyle name="Normal 2 2 5 8" xfId="26270"/>
    <cellStyle name="Normal 2 2 6" xfId="5326"/>
    <cellStyle name="Normal 2 2 6 2" xfId="7868"/>
    <cellStyle name="Normal 2 2 6 3" xfId="14742"/>
    <cellStyle name="Normal 2 2 6 4" xfId="19438"/>
    <cellStyle name="Normal 2 2 6 5" xfId="23928"/>
    <cellStyle name="Normal 2 2 6 6" xfId="26126"/>
    <cellStyle name="Normal 2 2 7" xfId="5115"/>
    <cellStyle name="Normal 2 25" xfId="1798"/>
    <cellStyle name="Normal 2 3" xfId="760"/>
    <cellStyle name="Normal 2 3 2" xfId="761"/>
    <cellStyle name="Normal 2 3 2 2" xfId="1752"/>
    <cellStyle name="Normal 2 3 2 2 2" xfId="2852"/>
    <cellStyle name="Normal 2 3 2 2 3" xfId="5327"/>
    <cellStyle name="Normal 2 3 2 3" xfId="1779"/>
    <cellStyle name="Normal 2 3 2 3 2" xfId="2875"/>
    <cellStyle name="Normal 2 3 2 3 2 2" xfId="7871"/>
    <cellStyle name="Normal 2 3 2 3 2 3" xfId="14745"/>
    <cellStyle name="Normal 2 3 2 3 2 4" xfId="19441"/>
    <cellStyle name="Normal 2 3 2 3 2 5" xfId="23930"/>
    <cellStyle name="Normal 2 3 2 3 2 6" xfId="5329"/>
    <cellStyle name="Normal 2 3 2 3 3" xfId="7870"/>
    <cellStyle name="Normal 2 3 2 3 4" xfId="14744"/>
    <cellStyle name="Normal 2 3 2 3 5" xfId="19440"/>
    <cellStyle name="Normal 2 3 2 3 6" xfId="23929"/>
    <cellStyle name="Normal 2 3 2 3 7" xfId="5328"/>
    <cellStyle name="Normal 2 3 2 4" xfId="5330"/>
    <cellStyle name="Normal 2 3 2 5" xfId="5331"/>
    <cellStyle name="Normal 2 3 2 5 2" xfId="7873"/>
    <cellStyle name="Normal 2 3 2 5 3" xfId="14747"/>
    <cellStyle name="Normal 2 3 2 5 4" xfId="19443"/>
    <cellStyle name="Normal 2 3 2 5 5" xfId="23932"/>
    <cellStyle name="Normal 2 3 2 6" xfId="25878"/>
    <cellStyle name="Normal 2 3 3" xfId="5332"/>
    <cellStyle name="Normal 2 3 3 2" xfId="5333"/>
    <cellStyle name="Normal 2 3 3 2 2" xfId="7875"/>
    <cellStyle name="Normal 2 3 3 2 3" xfId="14749"/>
    <cellStyle name="Normal 2 3 3 2 4" xfId="19445"/>
    <cellStyle name="Normal 2 3 3 2 5" xfId="23934"/>
    <cellStyle name="Normal 2 3 3 2 6" xfId="26036"/>
    <cellStyle name="Normal 2 3 3 3" xfId="7874"/>
    <cellStyle name="Normal 2 3 3 4" xfId="14748"/>
    <cellStyle name="Normal 2 3 3 5" xfId="19444"/>
    <cellStyle name="Normal 2 3 3 6" xfId="23933"/>
    <cellStyle name="Normal 2 3 3 7" xfId="25879"/>
    <cellStyle name="Normal 2 3 4" xfId="5334"/>
    <cellStyle name="Normal 2 3 4 2" xfId="5335"/>
    <cellStyle name="Normal 2 3 4 2 2" xfId="7877"/>
    <cellStyle name="Normal 2 3 4 2 3" xfId="14751"/>
    <cellStyle name="Normal 2 3 4 2 4" xfId="19447"/>
    <cellStyle name="Normal 2 3 4 2 5" xfId="23936"/>
    <cellStyle name="Normal 2 3 4 3" xfId="7876"/>
    <cellStyle name="Normal 2 3 4 4" xfId="14750"/>
    <cellStyle name="Normal 2 3 4 5" xfId="19446"/>
    <cellStyle name="Normal 2 3 4 6" xfId="23935"/>
    <cellStyle name="Normal 2 3 4 7" xfId="26035"/>
    <cellStyle name="Normal 2 3 5" xfId="5336"/>
    <cellStyle name="Normal 2 3 5 2" xfId="5337"/>
    <cellStyle name="Normal 2 3 5 2 2" xfId="7879"/>
    <cellStyle name="Normal 2 3 5 2 3" xfId="14753"/>
    <cellStyle name="Normal 2 3 5 2 4" xfId="19449"/>
    <cellStyle name="Normal 2 3 5 2 5" xfId="23938"/>
    <cellStyle name="Normal 2 3 5 3" xfId="7878"/>
    <cellStyle name="Normal 2 3 5 4" xfId="14752"/>
    <cellStyle name="Normal 2 3 5 5" xfId="19448"/>
    <cellStyle name="Normal 2 3 5 6" xfId="23937"/>
    <cellStyle name="Normal 2 3 5 7" xfId="26087"/>
    <cellStyle name="Normal 2 3 6" xfId="26174"/>
    <cellStyle name="Normal 2 3 7" xfId="25877"/>
    <cellStyle name="Normal 2 4" xfId="762"/>
    <cellStyle name="Normal 2 4 2" xfId="5339"/>
    <cellStyle name="Normal 2 4 2 2" xfId="5340"/>
    <cellStyle name="Normal 2 4 2 3" xfId="5341"/>
    <cellStyle name="Normal 2 4 2 3 2" xfId="5342"/>
    <cellStyle name="Normal 2 4 2 3 2 2" xfId="7884"/>
    <cellStyle name="Normal 2 4 2 3 2 3" xfId="14758"/>
    <cellStyle name="Normal 2 4 2 3 2 4" xfId="19454"/>
    <cellStyle name="Normal 2 4 2 3 2 5" xfId="23942"/>
    <cellStyle name="Normal 2 4 2 3 3" xfId="7883"/>
    <cellStyle name="Normal 2 4 2 3 4" xfId="14757"/>
    <cellStyle name="Normal 2 4 2 3 5" xfId="19453"/>
    <cellStyle name="Normal 2 4 2 3 6" xfId="23941"/>
    <cellStyle name="Normal 2 4 2 4" xfId="5343"/>
    <cellStyle name="Normal 2 4 2 4 2" xfId="7885"/>
    <cellStyle name="Normal 2 4 2 4 3" xfId="14759"/>
    <cellStyle name="Normal 2 4 2 4 4" xfId="19455"/>
    <cellStyle name="Normal 2 4 2 4 5" xfId="23943"/>
    <cellStyle name="Normal 2 4 2 5" xfId="7881"/>
    <cellStyle name="Normal 2 4 2 6" xfId="14755"/>
    <cellStyle name="Normal 2 4 2 7" xfId="19451"/>
    <cellStyle name="Normal 2 4 2 8" xfId="23940"/>
    <cellStyle name="Normal 2 4 2 9" xfId="25881"/>
    <cellStyle name="Normal 2 4 3" xfId="5344"/>
    <cellStyle name="Normal 2 4 3 2" xfId="5345"/>
    <cellStyle name="Normal 2 4 3 2 2" xfId="7887"/>
    <cellStyle name="Normal 2 4 3 2 3" xfId="14761"/>
    <cellStyle name="Normal 2 4 3 2 4" xfId="19457"/>
    <cellStyle name="Normal 2 4 3 2 5" xfId="23945"/>
    <cellStyle name="Normal 2 4 3 3" xfId="7886"/>
    <cellStyle name="Normal 2 4 3 4" xfId="14760"/>
    <cellStyle name="Normal 2 4 3 5" xfId="19456"/>
    <cellStyle name="Normal 2 4 3 6" xfId="23944"/>
    <cellStyle name="Normal 2 4 3 7" xfId="26100"/>
    <cellStyle name="Normal 2 4 4" xfId="5346"/>
    <cellStyle name="Normal 2 4 4 2" xfId="5347"/>
    <cellStyle name="Normal 2 4 4 2 2" xfId="7889"/>
    <cellStyle name="Normal 2 4 4 2 3" xfId="14763"/>
    <cellStyle name="Normal 2 4 4 2 4" xfId="19459"/>
    <cellStyle name="Normal 2 4 4 2 5" xfId="23947"/>
    <cellStyle name="Normal 2 4 4 3" xfId="7888"/>
    <cellStyle name="Normal 2 4 4 4" xfId="14762"/>
    <cellStyle name="Normal 2 4 4 5" xfId="19458"/>
    <cellStyle name="Normal 2 4 4 6" xfId="23946"/>
    <cellStyle name="Normal 2 4 4 7" xfId="26241"/>
    <cellStyle name="Normal 2 4 5" xfId="5348"/>
    <cellStyle name="Normal 2 4 5 2" xfId="5349"/>
    <cellStyle name="Normal 2 4 5 2 2" xfId="7891"/>
    <cellStyle name="Normal 2 4 5 2 3" xfId="14765"/>
    <cellStyle name="Normal 2 4 5 2 4" xfId="19461"/>
    <cellStyle name="Normal 2 4 5 2 5" xfId="23949"/>
    <cellStyle name="Normal 2 4 5 3" xfId="7890"/>
    <cellStyle name="Normal 2 4 5 4" xfId="14764"/>
    <cellStyle name="Normal 2 4 5 5" xfId="19460"/>
    <cellStyle name="Normal 2 4 5 6" xfId="23948"/>
    <cellStyle name="Normal 2 4 6" xfId="5338"/>
    <cellStyle name="Normal 2 4 7" xfId="25880"/>
    <cellStyle name="Normal 2 5" xfId="1751"/>
    <cellStyle name="Normal 2 5 10" xfId="25882"/>
    <cellStyle name="Normal 2 5 2" xfId="2851"/>
    <cellStyle name="Normal 2 5 2 2" xfId="5352"/>
    <cellStyle name="Normal 2 5 2 2 2" xfId="5353"/>
    <cellStyle name="Normal 2 5 2 2 2 2" xfId="7895"/>
    <cellStyle name="Normal 2 5 2 2 2 3" xfId="14769"/>
    <cellStyle name="Normal 2 5 2 2 2 4" xfId="19465"/>
    <cellStyle name="Normal 2 5 2 2 2 5" xfId="23953"/>
    <cellStyle name="Normal 2 5 2 2 3" xfId="7894"/>
    <cellStyle name="Normal 2 5 2 2 4" xfId="14768"/>
    <cellStyle name="Normal 2 5 2 2 5" xfId="19464"/>
    <cellStyle name="Normal 2 5 2 2 6" xfId="23952"/>
    <cellStyle name="Normal 2 5 2 3" xfId="5354"/>
    <cellStyle name="Normal 2 5 2 3 2" xfId="7896"/>
    <cellStyle name="Normal 2 5 2 3 3" xfId="14770"/>
    <cellStyle name="Normal 2 5 2 3 4" xfId="19466"/>
    <cellStyle name="Normal 2 5 2 3 5" xfId="23954"/>
    <cellStyle name="Normal 2 5 2 4" xfId="7893"/>
    <cellStyle name="Normal 2 5 2 5" xfId="14767"/>
    <cellStyle name="Normal 2 5 2 6" xfId="19463"/>
    <cellStyle name="Normal 2 5 2 7" xfId="23951"/>
    <cellStyle name="Normal 2 5 2 8" xfId="5351"/>
    <cellStyle name="Normal 2 5 3" xfId="5355"/>
    <cellStyle name="Normal 2 5 3 2" xfId="5356"/>
    <cellStyle name="Normal 2 5 3 2 2" xfId="7898"/>
    <cellStyle name="Normal 2 5 3 2 3" xfId="14772"/>
    <cellStyle name="Normal 2 5 3 2 4" xfId="19468"/>
    <cellStyle name="Normal 2 5 3 2 5" xfId="23956"/>
    <cellStyle name="Normal 2 5 3 3" xfId="7897"/>
    <cellStyle name="Normal 2 5 3 4" xfId="14771"/>
    <cellStyle name="Normal 2 5 3 5" xfId="19467"/>
    <cellStyle name="Normal 2 5 3 6" xfId="23955"/>
    <cellStyle name="Normal 2 5 4" xfId="5357"/>
    <cellStyle name="Normal 2 5 4 2" xfId="7899"/>
    <cellStyle name="Normal 2 5 4 3" xfId="14773"/>
    <cellStyle name="Normal 2 5 4 4" xfId="19469"/>
    <cellStyle name="Normal 2 5 4 5" xfId="23957"/>
    <cellStyle name="Normal 2 5 5" xfId="7892"/>
    <cellStyle name="Normal 2 5 6" xfId="14766"/>
    <cellStyle name="Normal 2 5 7" xfId="19462"/>
    <cellStyle name="Normal 2 5 8" xfId="23950"/>
    <cellStyle name="Normal 2 5 9" xfId="5350"/>
    <cellStyle name="Normal 2 6" xfId="1778"/>
    <cellStyle name="Normal 2 6 2" xfId="2874"/>
    <cellStyle name="Normal 2 6 2 2" xfId="5360"/>
    <cellStyle name="Normal 2 6 2 2 2" xfId="5361"/>
    <cellStyle name="Normal 2 6 2 2 2 2" xfId="7903"/>
    <cellStyle name="Normal 2 6 2 2 2 3" xfId="14777"/>
    <cellStyle name="Normal 2 6 2 2 2 4" xfId="19473"/>
    <cellStyle name="Normal 2 6 2 2 2 5" xfId="23961"/>
    <cellStyle name="Normal 2 6 2 2 3" xfId="7902"/>
    <cellStyle name="Normal 2 6 2 2 4" xfId="14776"/>
    <cellStyle name="Normal 2 6 2 2 5" xfId="19472"/>
    <cellStyle name="Normal 2 6 2 2 6" xfId="23960"/>
    <cellStyle name="Normal 2 6 2 3" xfId="5362"/>
    <cellStyle name="Normal 2 6 2 3 2" xfId="7904"/>
    <cellStyle name="Normal 2 6 2 3 3" xfId="14778"/>
    <cellStyle name="Normal 2 6 2 3 4" xfId="19474"/>
    <cellStyle name="Normal 2 6 2 3 5" xfId="23962"/>
    <cellStyle name="Normal 2 6 2 4" xfId="7901"/>
    <cellStyle name="Normal 2 6 2 5" xfId="14775"/>
    <cellStyle name="Normal 2 6 2 6" xfId="19471"/>
    <cellStyle name="Normal 2 6 2 7" xfId="23959"/>
    <cellStyle name="Normal 2 6 2 8" xfId="5359"/>
    <cellStyle name="Normal 2 6 2 9" xfId="26046"/>
    <cellStyle name="Normal 2 6 3" xfId="5358"/>
    <cellStyle name="Normal 2 6 4" xfId="25956"/>
    <cellStyle name="Normal 2 7" xfId="2108"/>
    <cellStyle name="Normal 2 7 2" xfId="5364"/>
    <cellStyle name="Normal 2 7 2 2" xfId="7906"/>
    <cellStyle name="Normal 2 7 2 3" xfId="14780"/>
    <cellStyle name="Normal 2 7 2 4" xfId="19476"/>
    <cellStyle name="Normal 2 7 2 5" xfId="23964"/>
    <cellStyle name="Normal 2 7 2 6" xfId="26058"/>
    <cellStyle name="Normal 2 7 3" xfId="7905"/>
    <cellStyle name="Normal 2 7 4" xfId="14779"/>
    <cellStyle name="Normal 2 7 5" xfId="19475"/>
    <cellStyle name="Normal 2 7 6" xfId="23963"/>
    <cellStyle name="Normal 2 7 7" xfId="5363"/>
    <cellStyle name="Normal 2 7 8" xfId="25972"/>
    <cellStyle name="Normal 2 8" xfId="1795"/>
    <cellStyle name="Normal 2 8 2" xfId="7907"/>
    <cellStyle name="Normal 2 8 2 2" xfId="26063"/>
    <cellStyle name="Normal 2 8 3" xfId="14781"/>
    <cellStyle name="Normal 2 8 4" xfId="19477"/>
    <cellStyle name="Normal 2 8 5" xfId="23965"/>
    <cellStyle name="Normal 2 8 6" xfId="5365"/>
    <cellStyle name="Normal 2 8 7" xfId="25978"/>
    <cellStyle name="Normal 2 9" xfId="24166"/>
    <cellStyle name="Normal 2 9 2" xfId="25985"/>
    <cellStyle name="Normal 20" xfId="763"/>
    <cellStyle name="Normal 20 2" xfId="764"/>
    <cellStyle name="Normal 20 2 2" xfId="26173"/>
    <cellStyle name="Normal 20 2 3" xfId="25883"/>
    <cellStyle name="Normal 20 3" xfId="765"/>
    <cellStyle name="Normal 20 4" xfId="24535"/>
    <cellStyle name="Normal 21" xfId="766"/>
    <cellStyle name="Normal 21 2" xfId="767"/>
    <cellStyle name="Normal 21 2 2" xfId="26172"/>
    <cellStyle name="Normal 21 2 3" xfId="25885"/>
    <cellStyle name="Normal 21 3" xfId="768"/>
    <cellStyle name="Normal 21 4" xfId="2145"/>
    <cellStyle name="Normal 21 5" xfId="24541"/>
    <cellStyle name="Normal 21 6" xfId="25884"/>
    <cellStyle name="Normal 22" xfId="769"/>
    <cellStyle name="Normal 22 2" xfId="770"/>
    <cellStyle name="Normal 22 3" xfId="2146"/>
    <cellStyle name="Normal 22 4" xfId="24545"/>
    <cellStyle name="Normal 23" xfId="771"/>
    <cellStyle name="Normal 23 2" xfId="772"/>
    <cellStyle name="Normal 23 3" xfId="773"/>
    <cellStyle name="Normal 23 4" xfId="2147"/>
    <cellStyle name="Normal 23 5" xfId="24531"/>
    <cellStyle name="Normal 24" xfId="774"/>
    <cellStyle name="Normal 24 2" xfId="775"/>
    <cellStyle name="Normal 24 3" xfId="776"/>
    <cellStyle name="Normal 24 4" xfId="2148"/>
    <cellStyle name="Normal 24 5" xfId="24536"/>
    <cellStyle name="Normal 25" xfId="777"/>
    <cellStyle name="Normal 25 2" xfId="778"/>
    <cellStyle name="Normal 25 3" xfId="2149"/>
    <cellStyle name="Normal 25 3 2" xfId="27685"/>
    <cellStyle name="Normal 25 4" xfId="24546"/>
    <cellStyle name="Normal 26" xfId="779"/>
    <cellStyle name="Normal 26 2" xfId="2150"/>
    <cellStyle name="Normal 26 2 2" xfId="24746"/>
    <cellStyle name="Normal 26 2 2 2" xfId="27687"/>
    <cellStyle name="Normal 26 2 3" xfId="25469"/>
    <cellStyle name="Normal 26 2 4" xfId="25887"/>
    <cellStyle name="Normal 26 3" xfId="24367"/>
    <cellStyle name="Normal 26 3 2" xfId="27686"/>
    <cellStyle name="Normal 26 4" xfId="25112"/>
    <cellStyle name="Normal 26 5" xfId="25886"/>
    <cellStyle name="Normal 27" xfId="780"/>
    <cellStyle name="Normal 27 2" xfId="2151"/>
    <cellStyle name="Normal 27 2 2" xfId="25888"/>
    <cellStyle name="Normal 27 3" xfId="24549"/>
    <cellStyle name="Normal 27 3 2" xfId="27688"/>
    <cellStyle name="Normal 28" xfId="781"/>
    <cellStyle name="Normal 28 2" xfId="2152"/>
    <cellStyle name="Normal 28 2 2" xfId="25890"/>
    <cellStyle name="Normal 28 3" xfId="27689"/>
    <cellStyle name="Normal 28 4" xfId="25889"/>
    <cellStyle name="Normal 29" xfId="782"/>
    <cellStyle name="Normal 29 2" xfId="2153"/>
    <cellStyle name="Normal 29 2 2" xfId="26084"/>
    <cellStyle name="Normal 29 2 3" xfId="27691"/>
    <cellStyle name="Normal 29 2 4" xfId="25892"/>
    <cellStyle name="Normal 29 3" xfId="27692"/>
    <cellStyle name="Normal 29 4" xfId="27690"/>
    <cellStyle name="Normal 29 5" xfId="25891"/>
    <cellStyle name="Normal 3" xfId="783"/>
    <cellStyle name="Normal 3 10" xfId="25988"/>
    <cellStyle name="Normal 3 11" xfId="26091"/>
    <cellStyle name="Normal 3 12" xfId="25642"/>
    <cellStyle name="Normal 3 2" xfId="784"/>
    <cellStyle name="Normal 3 2 10" xfId="23966"/>
    <cellStyle name="Normal 3 2 11" xfId="5366"/>
    <cellStyle name="Normal 3 2 2" xfId="785"/>
    <cellStyle name="Normal 3 2 2 2" xfId="5368"/>
    <cellStyle name="Normal 3 2 2 2 2" xfId="5369"/>
    <cellStyle name="Normal 3 2 2 2 2 2" xfId="7911"/>
    <cellStyle name="Normal 3 2 2 2 2 3" xfId="14785"/>
    <cellStyle name="Normal 3 2 2 2 2 4" xfId="19481"/>
    <cellStyle name="Normal 3 2 2 2 2 5" xfId="23969"/>
    <cellStyle name="Normal 3 2 2 2 3" xfId="7910"/>
    <cellStyle name="Normal 3 2 2 2 4" xfId="14784"/>
    <cellStyle name="Normal 3 2 2 2 5" xfId="19480"/>
    <cellStyle name="Normal 3 2 2 2 6" xfId="23968"/>
    <cellStyle name="Normal 3 2 2 2 7" xfId="25894"/>
    <cellStyle name="Normal 3 2 2 3" xfId="5370"/>
    <cellStyle name="Normal 3 2 2 3 2" xfId="7912"/>
    <cellStyle name="Normal 3 2 2 3 3" xfId="14786"/>
    <cellStyle name="Normal 3 2 2 3 4" xfId="19482"/>
    <cellStyle name="Normal 3 2 2 3 5" xfId="23970"/>
    <cellStyle name="Normal 3 2 2 4" xfId="7909"/>
    <cellStyle name="Normal 3 2 2 5" xfId="14783"/>
    <cellStyle name="Normal 3 2 2 6" xfId="19479"/>
    <cellStyle name="Normal 3 2 2 7" xfId="23967"/>
    <cellStyle name="Normal 3 2 2 8" xfId="5367"/>
    <cellStyle name="Normal 3 2 2 9" xfId="25893"/>
    <cellStyle name="Normal 3 2 3" xfId="5371"/>
    <cellStyle name="Normal 3 2 3 2" xfId="5372"/>
    <cellStyle name="Normal 3 2 3 2 2" xfId="7914"/>
    <cellStyle name="Normal 3 2 3 2 3" xfId="14788"/>
    <cellStyle name="Normal 3 2 3 2 4" xfId="19484"/>
    <cellStyle name="Normal 3 2 3 2 5" xfId="23972"/>
    <cellStyle name="Normal 3 2 3 2 6" xfId="26037"/>
    <cellStyle name="Normal 3 2 3 3" xfId="7913"/>
    <cellStyle name="Normal 3 2 3 4" xfId="14787"/>
    <cellStyle name="Normal 3 2 3 5" xfId="19483"/>
    <cellStyle name="Normal 3 2 3 6" xfId="23971"/>
    <cellStyle name="Normal 3 2 3 7" xfId="25895"/>
    <cellStyle name="Normal 3 2 4" xfId="5373"/>
    <cellStyle name="Normal 3 2 4 2" xfId="5374"/>
    <cellStyle name="Normal 3 2 4 2 2" xfId="7916"/>
    <cellStyle name="Normal 3 2 4 2 3" xfId="14790"/>
    <cellStyle name="Normal 3 2 4 2 4" xfId="19486"/>
    <cellStyle name="Normal 3 2 4 2 5" xfId="23974"/>
    <cellStyle name="Normal 3 2 4 3" xfId="7915"/>
    <cellStyle name="Normal 3 2 4 4" xfId="14789"/>
    <cellStyle name="Normal 3 2 4 5" xfId="19485"/>
    <cellStyle name="Normal 3 2 4 6" xfId="23973"/>
    <cellStyle name="Normal 3 2 5" xfId="5375"/>
    <cellStyle name="Normal 3 2 5 2" xfId="5376"/>
    <cellStyle name="Normal 3 2 5 2 2" xfId="7918"/>
    <cellStyle name="Normal 3 2 5 2 3" xfId="14792"/>
    <cellStyle name="Normal 3 2 5 2 4" xfId="19488"/>
    <cellStyle name="Normal 3 2 5 2 5" xfId="23976"/>
    <cellStyle name="Normal 3 2 5 3" xfId="7917"/>
    <cellStyle name="Normal 3 2 5 4" xfId="14791"/>
    <cellStyle name="Normal 3 2 5 5" xfId="19487"/>
    <cellStyle name="Normal 3 2 5 6" xfId="23975"/>
    <cellStyle name="Normal 3 2 6" xfId="5377"/>
    <cellStyle name="Normal 3 2 6 2" xfId="7919"/>
    <cellStyle name="Normal 3 2 6 3" xfId="14793"/>
    <cellStyle name="Normal 3 2 6 4" xfId="19489"/>
    <cellStyle name="Normal 3 2 6 5" xfId="23977"/>
    <cellStyle name="Normal 3 2 7" xfId="7908"/>
    <cellStyle name="Normal 3 2 8" xfId="14782"/>
    <cellStyle name="Normal 3 2 9" xfId="19478"/>
    <cellStyle name="Normal 3 3" xfId="786"/>
    <cellStyle name="Normal 3 3 10" xfId="5378"/>
    <cellStyle name="Normal 3 3 11" xfId="25896"/>
    <cellStyle name="Normal 3 3 2" xfId="787"/>
    <cellStyle name="Normal 3 3 2 2" xfId="5379"/>
    <cellStyle name="Normal 3 3 2 2 2" xfId="26039"/>
    <cellStyle name="Normal 3 3 2 3" xfId="25897"/>
    <cellStyle name="Normal 3 3 3" xfId="5380"/>
    <cellStyle name="Normal 3 3 3 2" xfId="5381"/>
    <cellStyle name="Normal 3 3 3 2 2" xfId="7923"/>
    <cellStyle name="Normal 3 3 3 2 3" xfId="14797"/>
    <cellStyle name="Normal 3 3 3 2 4" xfId="19493"/>
    <cellStyle name="Normal 3 3 3 2 5" xfId="23981"/>
    <cellStyle name="Normal 3 3 3 3" xfId="7922"/>
    <cellStyle name="Normal 3 3 3 4" xfId="14796"/>
    <cellStyle name="Normal 3 3 3 5" xfId="19492"/>
    <cellStyle name="Normal 3 3 3 6" xfId="23980"/>
    <cellStyle name="Normal 3 3 3 7" xfId="26038"/>
    <cellStyle name="Normal 3 3 4" xfId="5382"/>
    <cellStyle name="Normal 3 3 4 2" xfId="5383"/>
    <cellStyle name="Normal 3 3 4 2 2" xfId="7925"/>
    <cellStyle name="Normal 3 3 4 2 3" xfId="14799"/>
    <cellStyle name="Normal 3 3 4 2 4" xfId="19495"/>
    <cellStyle name="Normal 3 3 4 2 5" xfId="23983"/>
    <cellStyle name="Normal 3 3 4 3" xfId="7924"/>
    <cellStyle name="Normal 3 3 4 4" xfId="14798"/>
    <cellStyle name="Normal 3 3 4 5" xfId="19494"/>
    <cellStyle name="Normal 3 3 4 6" xfId="23982"/>
    <cellStyle name="Normal 3 3 4 7" xfId="26243"/>
    <cellStyle name="Normal 3 3 5" xfId="5384"/>
    <cellStyle name="Normal 3 3 5 2" xfId="7926"/>
    <cellStyle name="Normal 3 3 5 3" xfId="14800"/>
    <cellStyle name="Normal 3 3 5 4" xfId="19496"/>
    <cellStyle name="Normal 3 3 5 5" xfId="23984"/>
    <cellStyle name="Normal 3 3 6" xfId="7920"/>
    <cellStyle name="Normal 3 3 7" xfId="14794"/>
    <cellStyle name="Normal 3 3 8" xfId="19490"/>
    <cellStyle name="Normal 3 3 9" xfId="23978"/>
    <cellStyle name="Normal 3 4" xfId="5385"/>
    <cellStyle name="Normal 3 4 2" xfId="5386"/>
    <cellStyle name="Normal 3 4 2 2" xfId="7928"/>
    <cellStyle name="Normal 3 4 2 3" xfId="14802"/>
    <cellStyle name="Normal 3 4 2 4" xfId="19498"/>
    <cellStyle name="Normal 3 4 2 5" xfId="23986"/>
    <cellStyle name="Normal 3 4 3" xfId="7927"/>
    <cellStyle name="Normal 3 4 4" xfId="14801"/>
    <cellStyle name="Normal 3 4 5" xfId="19497"/>
    <cellStyle name="Normal 3 4 6" xfId="23985"/>
    <cellStyle name="Normal 3 4 7" xfId="25898"/>
    <cellStyle name="Normal 3 5" xfId="5404"/>
    <cellStyle name="Normal 3 5 2" xfId="26040"/>
    <cellStyle name="Normal 3 5 3" xfId="25899"/>
    <cellStyle name="Normal 3 6" xfId="2901"/>
    <cellStyle name="Normal 3 6 2" xfId="25900"/>
    <cellStyle name="Normal 3 7" xfId="25959"/>
    <cellStyle name="Normal 3 7 2" xfId="26049"/>
    <cellStyle name="Normal 3 8" xfId="25975"/>
    <cellStyle name="Normal 3 8 2" xfId="26061"/>
    <cellStyle name="Normal 3 9" xfId="25981"/>
    <cellStyle name="Normal 3 9 2" xfId="26066"/>
    <cellStyle name="Normal 3_Attach O, GG, Support -New Method 2-14-11" xfId="788"/>
    <cellStyle name="Normal 30" xfId="789"/>
    <cellStyle name="Normal 30 2" xfId="2154"/>
    <cellStyle name="Normal 30 2 2" xfId="27693"/>
    <cellStyle name="Normal 30 3" xfId="25901"/>
    <cellStyle name="Normal 304 3" xfId="26090"/>
    <cellStyle name="Normal 31" xfId="790"/>
    <cellStyle name="Normal 31 2" xfId="2155"/>
    <cellStyle name="Normal 31 2 2" xfId="27694"/>
    <cellStyle name="Normal 31 3" xfId="25902"/>
    <cellStyle name="Normal 32" xfId="791"/>
    <cellStyle name="Normal 32 2" xfId="2156"/>
    <cellStyle name="Normal 32 2 2" xfId="27696"/>
    <cellStyle name="Normal 32 3" xfId="24910"/>
    <cellStyle name="Normal 32 3 2" xfId="27695"/>
    <cellStyle name="Normal 32 4" xfId="25903"/>
    <cellStyle name="Normal 33" xfId="792"/>
    <cellStyle name="Normal 33 2" xfId="2157"/>
    <cellStyle name="Normal 33 2 2" xfId="27698"/>
    <cellStyle name="Normal 33 3" xfId="27697"/>
    <cellStyle name="Normal 33 4" xfId="25904"/>
    <cellStyle name="Normal 34" xfId="793"/>
    <cellStyle name="Normal 34 2" xfId="2158"/>
    <cellStyle name="Normal 34 2 2" xfId="27699"/>
    <cellStyle name="Normal 34 3" xfId="25954"/>
    <cellStyle name="Normal 35" xfId="794"/>
    <cellStyle name="Normal 35 2" xfId="2159"/>
    <cellStyle name="Normal 35 3" xfId="25955"/>
    <cellStyle name="Normal 36" xfId="795"/>
    <cellStyle name="Normal 36 2" xfId="2160"/>
    <cellStyle name="Normal 36 2 2" xfId="26051"/>
    <cellStyle name="Normal 36 3" xfId="25961"/>
    <cellStyle name="Normal 37" xfId="796"/>
    <cellStyle name="Normal 37 2" xfId="2161"/>
    <cellStyle name="Normal 37 2 2" xfId="26053"/>
    <cellStyle name="Normal 37 3" xfId="25963"/>
    <cellStyle name="Normal 38" xfId="797"/>
    <cellStyle name="Normal 38 2" xfId="2162"/>
    <cellStyle name="Normal 38 2 2" xfId="26055"/>
    <cellStyle name="Normal 38 3" xfId="25965"/>
    <cellStyle name="Normal 39" xfId="798"/>
    <cellStyle name="Normal 39 2" xfId="2163"/>
    <cellStyle name="Normal 39 3" xfId="25968"/>
    <cellStyle name="Normal 4" xfId="799"/>
    <cellStyle name="Normal 4 10" xfId="27700"/>
    <cellStyle name="Normal 4 10 2" xfId="27701"/>
    <cellStyle name="Normal 4 10 2 2" xfId="27702"/>
    <cellStyle name="Normal 4 10 2 2 2" xfId="27703"/>
    <cellStyle name="Normal 4 10 2 2 2 2" xfId="27704"/>
    <cellStyle name="Normal 4 10 2 2 2 3" xfId="27705"/>
    <cellStyle name="Normal 4 10 2 2 3" xfId="27706"/>
    <cellStyle name="Normal 4 10 2 2 4" xfId="27707"/>
    <cellStyle name="Normal 4 10 2 2 5" xfId="27708"/>
    <cellStyle name="Normal 4 10 2 3" xfId="27709"/>
    <cellStyle name="Normal 4 10 2 3 2" xfId="27710"/>
    <cellStyle name="Normal 4 10 2 3 2 2" xfId="27711"/>
    <cellStyle name="Normal 4 10 2 3 2 3" xfId="27712"/>
    <cellStyle name="Normal 4 10 2 3 3" xfId="27713"/>
    <cellStyle name="Normal 4 10 2 3 4" xfId="27714"/>
    <cellStyle name="Normal 4 10 2 3 5" xfId="27715"/>
    <cellStyle name="Normal 4 10 2 4" xfId="27716"/>
    <cellStyle name="Normal 4 10 2 4 2" xfId="27717"/>
    <cellStyle name="Normal 4 10 2 4 3" xfId="27718"/>
    <cellStyle name="Normal 4 10 2 5" xfId="27719"/>
    <cellStyle name="Normal 4 10 2 6" xfId="27720"/>
    <cellStyle name="Normal 4 10 2 7" xfId="27721"/>
    <cellStyle name="Normal 4 10 3" xfId="27722"/>
    <cellStyle name="Normal 4 10 3 2" xfId="27723"/>
    <cellStyle name="Normal 4 10 3 2 2" xfId="27724"/>
    <cellStyle name="Normal 4 10 3 2 3" xfId="27725"/>
    <cellStyle name="Normal 4 10 3 3" xfId="27726"/>
    <cellStyle name="Normal 4 10 3 4" xfId="27727"/>
    <cellStyle name="Normal 4 10 3 5" xfId="27728"/>
    <cellStyle name="Normal 4 10 4" xfId="27729"/>
    <cellStyle name="Normal 4 10 4 2" xfId="27730"/>
    <cellStyle name="Normal 4 10 4 2 2" xfId="27731"/>
    <cellStyle name="Normal 4 10 4 2 3" xfId="27732"/>
    <cellStyle name="Normal 4 10 4 3" xfId="27733"/>
    <cellStyle name="Normal 4 10 4 4" xfId="27734"/>
    <cellStyle name="Normal 4 10 4 5" xfId="27735"/>
    <cellStyle name="Normal 4 10 5" xfId="27736"/>
    <cellStyle name="Normal 4 10 5 2" xfId="27737"/>
    <cellStyle name="Normal 4 10 5 3" xfId="27738"/>
    <cellStyle name="Normal 4 10 6" xfId="27739"/>
    <cellStyle name="Normal 4 10 7" xfId="27740"/>
    <cellStyle name="Normal 4 10 8" xfId="27741"/>
    <cellStyle name="Normal 4 11" xfId="27742"/>
    <cellStyle name="Normal 4 11 2" xfId="27743"/>
    <cellStyle name="Normal 4 11 2 2" xfId="27744"/>
    <cellStyle name="Normal 4 11 2 2 2" xfId="27745"/>
    <cellStyle name="Normal 4 11 2 2 3" xfId="27746"/>
    <cellStyle name="Normal 4 11 2 3" xfId="27747"/>
    <cellStyle name="Normal 4 11 2 4" xfId="27748"/>
    <cellStyle name="Normal 4 11 2 5" xfId="27749"/>
    <cellStyle name="Normal 4 11 3" xfId="27750"/>
    <cellStyle name="Normal 4 11 3 2" xfId="27751"/>
    <cellStyle name="Normal 4 11 3 2 2" xfId="27752"/>
    <cellStyle name="Normal 4 11 3 2 3" xfId="27753"/>
    <cellStyle name="Normal 4 11 3 3" xfId="27754"/>
    <cellStyle name="Normal 4 11 3 4" xfId="27755"/>
    <cellStyle name="Normal 4 11 3 5" xfId="27756"/>
    <cellStyle name="Normal 4 11 4" xfId="27757"/>
    <cellStyle name="Normal 4 11 4 2" xfId="27758"/>
    <cellStyle name="Normal 4 11 4 3" xfId="27759"/>
    <cellStyle name="Normal 4 11 5" xfId="27760"/>
    <cellStyle name="Normal 4 11 6" xfId="27761"/>
    <cellStyle name="Normal 4 11 7" xfId="27762"/>
    <cellStyle name="Normal 4 12" xfId="27763"/>
    <cellStyle name="Normal 4 12 2" xfId="27764"/>
    <cellStyle name="Normal 4 12 2 2" xfId="27765"/>
    <cellStyle name="Normal 4 12 2 2 2" xfId="27766"/>
    <cellStyle name="Normal 4 12 2 2 3" xfId="27767"/>
    <cellStyle name="Normal 4 12 2 3" xfId="27768"/>
    <cellStyle name="Normal 4 12 2 4" xfId="27769"/>
    <cellStyle name="Normal 4 12 2 5" xfId="27770"/>
    <cellStyle name="Normal 4 12 3" xfId="27771"/>
    <cellStyle name="Normal 4 12 3 2" xfId="27772"/>
    <cellStyle name="Normal 4 12 3 2 2" xfId="27773"/>
    <cellStyle name="Normal 4 12 3 2 3" xfId="27774"/>
    <cellStyle name="Normal 4 12 3 3" xfId="27775"/>
    <cellStyle name="Normal 4 12 3 4" xfId="27776"/>
    <cellStyle name="Normal 4 12 3 5" xfId="27777"/>
    <cellStyle name="Normal 4 12 4" xfId="27778"/>
    <cellStyle name="Normal 4 12 4 2" xfId="27779"/>
    <cellStyle name="Normal 4 12 4 3" xfId="27780"/>
    <cellStyle name="Normal 4 12 5" xfId="27781"/>
    <cellStyle name="Normal 4 12 6" xfId="27782"/>
    <cellStyle name="Normal 4 12 7" xfId="27783"/>
    <cellStyle name="Normal 4 13" xfId="27784"/>
    <cellStyle name="Normal 4 13 2" xfId="27785"/>
    <cellStyle name="Normal 4 13 2 2" xfId="27786"/>
    <cellStyle name="Normal 4 13 2 3" xfId="27787"/>
    <cellStyle name="Normal 4 13 3" xfId="27788"/>
    <cellStyle name="Normal 4 13 4" xfId="27789"/>
    <cellStyle name="Normal 4 13 5" xfId="27790"/>
    <cellStyle name="Normal 4 14" xfId="27791"/>
    <cellStyle name="Normal 4 14 2" xfId="27792"/>
    <cellStyle name="Normal 4 14 2 2" xfId="27793"/>
    <cellStyle name="Normal 4 14 2 3" xfId="27794"/>
    <cellStyle name="Normal 4 14 3" xfId="27795"/>
    <cellStyle name="Normal 4 14 4" xfId="27796"/>
    <cellStyle name="Normal 4 14 5" xfId="27797"/>
    <cellStyle name="Normal 4 15 2 3" xfId="26082"/>
    <cellStyle name="Normal 4 2" xfId="800"/>
    <cellStyle name="Normal 4 2 10" xfId="27798"/>
    <cellStyle name="Normal 4 2 10 2" xfId="27799"/>
    <cellStyle name="Normal 4 2 10 2 2" xfId="27800"/>
    <cellStyle name="Normal 4 2 10 2 2 2" xfId="27801"/>
    <cellStyle name="Normal 4 2 10 2 2 3" xfId="27802"/>
    <cellStyle name="Normal 4 2 10 2 3" xfId="27803"/>
    <cellStyle name="Normal 4 2 10 2 4" xfId="27804"/>
    <cellStyle name="Normal 4 2 10 2 5" xfId="27805"/>
    <cellStyle name="Normal 4 2 10 3" xfId="27806"/>
    <cellStyle name="Normal 4 2 10 3 2" xfId="27807"/>
    <cellStyle name="Normal 4 2 10 3 2 2" xfId="27808"/>
    <cellStyle name="Normal 4 2 10 3 2 3" xfId="27809"/>
    <cellStyle name="Normal 4 2 10 3 3" xfId="27810"/>
    <cellStyle name="Normal 4 2 10 3 4" xfId="27811"/>
    <cellStyle name="Normal 4 2 10 3 5" xfId="27812"/>
    <cellStyle name="Normal 4 2 10 4" xfId="27813"/>
    <cellStyle name="Normal 4 2 10 4 2" xfId="27814"/>
    <cellStyle name="Normal 4 2 10 4 3" xfId="27815"/>
    <cellStyle name="Normal 4 2 10 5" xfId="27816"/>
    <cellStyle name="Normal 4 2 10 6" xfId="27817"/>
    <cellStyle name="Normal 4 2 10 7" xfId="27818"/>
    <cellStyle name="Normal 4 2 11" xfId="27819"/>
    <cellStyle name="Normal 4 2 11 2" xfId="27820"/>
    <cellStyle name="Normal 4 2 11 2 2" xfId="27821"/>
    <cellStyle name="Normal 4 2 11 2 3" xfId="27822"/>
    <cellStyle name="Normal 4 2 11 3" xfId="27823"/>
    <cellStyle name="Normal 4 2 11 4" xfId="27824"/>
    <cellStyle name="Normal 4 2 11 5" xfId="27825"/>
    <cellStyle name="Normal 4 2 12" xfId="27826"/>
    <cellStyle name="Normal 4 2 12 2" xfId="27827"/>
    <cellStyle name="Normal 4 2 12 2 2" xfId="27828"/>
    <cellStyle name="Normal 4 2 12 2 3" xfId="27829"/>
    <cellStyle name="Normal 4 2 12 3" xfId="27830"/>
    <cellStyle name="Normal 4 2 12 4" xfId="27831"/>
    <cellStyle name="Normal 4 2 12 5" xfId="27832"/>
    <cellStyle name="Normal 4 2 2" xfId="801"/>
    <cellStyle name="Normal 4 2 2 10" xfId="27833"/>
    <cellStyle name="Normal 4 2 2 10 2" xfId="27834"/>
    <cellStyle name="Normal 4 2 2 10 2 2" xfId="27835"/>
    <cellStyle name="Normal 4 2 2 10 2 3" xfId="27836"/>
    <cellStyle name="Normal 4 2 2 10 3" xfId="27837"/>
    <cellStyle name="Normal 4 2 2 10 4" xfId="27838"/>
    <cellStyle name="Normal 4 2 2 10 5" xfId="27839"/>
    <cellStyle name="Normal 4 2 2 11" xfId="27840"/>
    <cellStyle name="Normal 4 2 2 11 2" xfId="27841"/>
    <cellStyle name="Normal 4 2 2 11 3" xfId="27842"/>
    <cellStyle name="Normal 4 2 2 12" xfId="27843"/>
    <cellStyle name="Normal 4 2 2 13" xfId="27844"/>
    <cellStyle name="Normal 4 2 2 14" xfId="27845"/>
    <cellStyle name="Normal 4 2 2 2" xfId="802"/>
    <cellStyle name="Normal 4 2 2 2 10" xfId="27847"/>
    <cellStyle name="Normal 4 2 2 2 10 2" xfId="27848"/>
    <cellStyle name="Normal 4 2 2 2 10 3" xfId="27849"/>
    <cellStyle name="Normal 4 2 2 2 11" xfId="27850"/>
    <cellStyle name="Normal 4 2 2 2 12" xfId="27851"/>
    <cellStyle name="Normal 4 2 2 2 13" xfId="27852"/>
    <cellStyle name="Normal 4 2 2 2 14" xfId="27846"/>
    <cellStyle name="Normal 4 2 2 2 2" xfId="5387"/>
    <cellStyle name="Normal 4 2 2 2 2 10" xfId="27853"/>
    <cellStyle name="Normal 4 2 2 2 2 2" xfId="27854"/>
    <cellStyle name="Normal 4 2 2 2 2 2 2" xfId="27855"/>
    <cellStyle name="Normal 4 2 2 2 2 2 2 2" xfId="27856"/>
    <cellStyle name="Normal 4 2 2 2 2 2 2 2 2" xfId="27857"/>
    <cellStyle name="Normal 4 2 2 2 2 2 2 2 2 2" xfId="27858"/>
    <cellStyle name="Normal 4 2 2 2 2 2 2 2 2 3" xfId="27859"/>
    <cellStyle name="Normal 4 2 2 2 2 2 2 2 3" xfId="27860"/>
    <cellStyle name="Normal 4 2 2 2 2 2 2 2 4" xfId="27861"/>
    <cellStyle name="Normal 4 2 2 2 2 2 2 2 5" xfId="27862"/>
    <cellStyle name="Normal 4 2 2 2 2 2 2 3" xfId="27863"/>
    <cellStyle name="Normal 4 2 2 2 2 2 2 3 2" xfId="27864"/>
    <cellStyle name="Normal 4 2 2 2 2 2 2 3 2 2" xfId="27865"/>
    <cellStyle name="Normal 4 2 2 2 2 2 2 3 2 3" xfId="27866"/>
    <cellStyle name="Normal 4 2 2 2 2 2 2 3 3" xfId="27867"/>
    <cellStyle name="Normal 4 2 2 2 2 2 2 3 4" xfId="27868"/>
    <cellStyle name="Normal 4 2 2 2 2 2 2 3 5" xfId="27869"/>
    <cellStyle name="Normal 4 2 2 2 2 2 2 4" xfId="27870"/>
    <cellStyle name="Normal 4 2 2 2 2 2 2 4 2" xfId="27871"/>
    <cellStyle name="Normal 4 2 2 2 2 2 2 4 3" xfId="27872"/>
    <cellStyle name="Normal 4 2 2 2 2 2 2 5" xfId="27873"/>
    <cellStyle name="Normal 4 2 2 2 2 2 2 6" xfId="27874"/>
    <cellStyle name="Normal 4 2 2 2 2 2 2 7" xfId="27875"/>
    <cellStyle name="Normal 4 2 2 2 2 2 3" xfId="27876"/>
    <cellStyle name="Normal 4 2 2 2 2 2 3 2" xfId="27877"/>
    <cellStyle name="Normal 4 2 2 2 2 2 3 2 2" xfId="27878"/>
    <cellStyle name="Normal 4 2 2 2 2 2 3 2 3" xfId="27879"/>
    <cellStyle name="Normal 4 2 2 2 2 2 3 3" xfId="27880"/>
    <cellStyle name="Normal 4 2 2 2 2 2 3 4" xfId="27881"/>
    <cellStyle name="Normal 4 2 2 2 2 2 3 5" xfId="27882"/>
    <cellStyle name="Normal 4 2 2 2 2 2 4" xfId="27883"/>
    <cellStyle name="Normal 4 2 2 2 2 2 4 2" xfId="27884"/>
    <cellStyle name="Normal 4 2 2 2 2 2 4 2 2" xfId="27885"/>
    <cellStyle name="Normal 4 2 2 2 2 2 4 2 3" xfId="27886"/>
    <cellStyle name="Normal 4 2 2 2 2 2 4 3" xfId="27887"/>
    <cellStyle name="Normal 4 2 2 2 2 2 4 4" xfId="27888"/>
    <cellStyle name="Normal 4 2 2 2 2 2 4 5" xfId="27889"/>
    <cellStyle name="Normal 4 2 2 2 2 2 5" xfId="27890"/>
    <cellStyle name="Normal 4 2 2 2 2 2 5 2" xfId="27891"/>
    <cellStyle name="Normal 4 2 2 2 2 2 5 3" xfId="27892"/>
    <cellStyle name="Normal 4 2 2 2 2 2 6" xfId="27893"/>
    <cellStyle name="Normal 4 2 2 2 2 2 7" xfId="27894"/>
    <cellStyle name="Normal 4 2 2 2 2 2 8" xfId="27895"/>
    <cellStyle name="Normal 4 2 2 2 2 3" xfId="27896"/>
    <cellStyle name="Normal 4 2 2 2 2 3 2" xfId="27897"/>
    <cellStyle name="Normal 4 2 2 2 2 3 2 2" xfId="27898"/>
    <cellStyle name="Normal 4 2 2 2 2 3 2 2 2" xfId="27899"/>
    <cellStyle name="Normal 4 2 2 2 2 3 2 2 3" xfId="27900"/>
    <cellStyle name="Normal 4 2 2 2 2 3 2 3" xfId="27901"/>
    <cellStyle name="Normal 4 2 2 2 2 3 2 4" xfId="27902"/>
    <cellStyle name="Normal 4 2 2 2 2 3 2 5" xfId="27903"/>
    <cellStyle name="Normal 4 2 2 2 2 3 3" xfId="27904"/>
    <cellStyle name="Normal 4 2 2 2 2 3 3 2" xfId="27905"/>
    <cellStyle name="Normal 4 2 2 2 2 3 3 2 2" xfId="27906"/>
    <cellStyle name="Normal 4 2 2 2 2 3 3 2 3" xfId="27907"/>
    <cellStyle name="Normal 4 2 2 2 2 3 3 3" xfId="27908"/>
    <cellStyle name="Normal 4 2 2 2 2 3 3 4" xfId="27909"/>
    <cellStyle name="Normal 4 2 2 2 2 3 3 5" xfId="27910"/>
    <cellStyle name="Normal 4 2 2 2 2 3 4" xfId="27911"/>
    <cellStyle name="Normal 4 2 2 2 2 3 4 2" xfId="27912"/>
    <cellStyle name="Normal 4 2 2 2 2 3 4 3" xfId="27913"/>
    <cellStyle name="Normal 4 2 2 2 2 3 5" xfId="27914"/>
    <cellStyle name="Normal 4 2 2 2 2 3 6" xfId="27915"/>
    <cellStyle name="Normal 4 2 2 2 2 3 7" xfId="27916"/>
    <cellStyle name="Normal 4 2 2 2 2 4" xfId="27917"/>
    <cellStyle name="Normal 4 2 2 2 2 4 2" xfId="27918"/>
    <cellStyle name="Normal 4 2 2 2 2 4 2 2" xfId="27919"/>
    <cellStyle name="Normal 4 2 2 2 2 4 2 3" xfId="27920"/>
    <cellStyle name="Normal 4 2 2 2 2 4 3" xfId="27921"/>
    <cellStyle name="Normal 4 2 2 2 2 4 4" xfId="27922"/>
    <cellStyle name="Normal 4 2 2 2 2 4 5" xfId="27923"/>
    <cellStyle name="Normal 4 2 2 2 2 5" xfId="27924"/>
    <cellStyle name="Normal 4 2 2 2 2 5 2" xfId="27925"/>
    <cellStyle name="Normal 4 2 2 2 2 5 2 2" xfId="27926"/>
    <cellStyle name="Normal 4 2 2 2 2 5 2 3" xfId="27927"/>
    <cellStyle name="Normal 4 2 2 2 2 5 3" xfId="27928"/>
    <cellStyle name="Normal 4 2 2 2 2 5 4" xfId="27929"/>
    <cellStyle name="Normal 4 2 2 2 2 5 5" xfId="27930"/>
    <cellStyle name="Normal 4 2 2 2 2 6" xfId="27931"/>
    <cellStyle name="Normal 4 2 2 2 2 6 2" xfId="27932"/>
    <cellStyle name="Normal 4 2 2 2 2 6 3" xfId="27933"/>
    <cellStyle name="Normal 4 2 2 2 2 7" xfId="27934"/>
    <cellStyle name="Normal 4 2 2 2 2 8" xfId="27935"/>
    <cellStyle name="Normal 4 2 2 2 2 9" xfId="27936"/>
    <cellStyle name="Normal 4 2 2 2 3" xfId="27937"/>
    <cellStyle name="Normal 4 2 2 2 3 2" xfId="27938"/>
    <cellStyle name="Normal 4 2 2 2 3 2 2" xfId="27939"/>
    <cellStyle name="Normal 4 2 2 2 3 2 2 2" xfId="27940"/>
    <cellStyle name="Normal 4 2 2 2 3 2 2 2 2" xfId="27941"/>
    <cellStyle name="Normal 4 2 2 2 3 2 2 2 2 2" xfId="27942"/>
    <cellStyle name="Normal 4 2 2 2 3 2 2 2 2 3" xfId="27943"/>
    <cellStyle name="Normal 4 2 2 2 3 2 2 2 3" xfId="27944"/>
    <cellStyle name="Normal 4 2 2 2 3 2 2 2 4" xfId="27945"/>
    <cellStyle name="Normal 4 2 2 2 3 2 2 2 5" xfId="27946"/>
    <cellStyle name="Normal 4 2 2 2 3 2 2 3" xfId="27947"/>
    <cellStyle name="Normal 4 2 2 2 3 2 2 3 2" xfId="27948"/>
    <cellStyle name="Normal 4 2 2 2 3 2 2 3 2 2" xfId="27949"/>
    <cellStyle name="Normal 4 2 2 2 3 2 2 3 2 3" xfId="27950"/>
    <cellStyle name="Normal 4 2 2 2 3 2 2 3 3" xfId="27951"/>
    <cellStyle name="Normal 4 2 2 2 3 2 2 3 4" xfId="27952"/>
    <cellStyle name="Normal 4 2 2 2 3 2 2 3 5" xfId="27953"/>
    <cellStyle name="Normal 4 2 2 2 3 2 2 4" xfId="27954"/>
    <cellStyle name="Normal 4 2 2 2 3 2 2 4 2" xfId="27955"/>
    <cellStyle name="Normal 4 2 2 2 3 2 2 4 3" xfId="27956"/>
    <cellStyle name="Normal 4 2 2 2 3 2 2 5" xfId="27957"/>
    <cellStyle name="Normal 4 2 2 2 3 2 2 6" xfId="27958"/>
    <cellStyle name="Normal 4 2 2 2 3 2 2 7" xfId="27959"/>
    <cellStyle name="Normal 4 2 2 2 3 2 3" xfId="27960"/>
    <cellStyle name="Normal 4 2 2 2 3 2 3 2" xfId="27961"/>
    <cellStyle name="Normal 4 2 2 2 3 2 3 2 2" xfId="27962"/>
    <cellStyle name="Normal 4 2 2 2 3 2 3 2 3" xfId="27963"/>
    <cellStyle name="Normal 4 2 2 2 3 2 3 3" xfId="27964"/>
    <cellStyle name="Normal 4 2 2 2 3 2 3 4" xfId="27965"/>
    <cellStyle name="Normal 4 2 2 2 3 2 3 5" xfId="27966"/>
    <cellStyle name="Normal 4 2 2 2 3 2 4" xfId="27967"/>
    <cellStyle name="Normal 4 2 2 2 3 2 4 2" xfId="27968"/>
    <cellStyle name="Normal 4 2 2 2 3 2 4 2 2" xfId="27969"/>
    <cellStyle name="Normal 4 2 2 2 3 2 4 2 3" xfId="27970"/>
    <cellStyle name="Normal 4 2 2 2 3 2 4 3" xfId="27971"/>
    <cellStyle name="Normal 4 2 2 2 3 2 4 4" xfId="27972"/>
    <cellStyle name="Normal 4 2 2 2 3 2 4 5" xfId="27973"/>
    <cellStyle name="Normal 4 2 2 2 3 2 5" xfId="27974"/>
    <cellStyle name="Normal 4 2 2 2 3 2 5 2" xfId="27975"/>
    <cellStyle name="Normal 4 2 2 2 3 2 5 3" xfId="27976"/>
    <cellStyle name="Normal 4 2 2 2 3 2 6" xfId="27977"/>
    <cellStyle name="Normal 4 2 2 2 3 2 7" xfId="27978"/>
    <cellStyle name="Normal 4 2 2 2 3 2 8" xfId="27979"/>
    <cellStyle name="Normal 4 2 2 2 3 3" xfId="27980"/>
    <cellStyle name="Normal 4 2 2 2 3 3 2" xfId="27981"/>
    <cellStyle name="Normal 4 2 2 2 3 3 2 2" xfId="27982"/>
    <cellStyle name="Normal 4 2 2 2 3 3 2 2 2" xfId="27983"/>
    <cellStyle name="Normal 4 2 2 2 3 3 2 2 3" xfId="27984"/>
    <cellStyle name="Normal 4 2 2 2 3 3 2 3" xfId="27985"/>
    <cellStyle name="Normal 4 2 2 2 3 3 2 4" xfId="27986"/>
    <cellStyle name="Normal 4 2 2 2 3 3 2 5" xfId="27987"/>
    <cellStyle name="Normal 4 2 2 2 3 3 3" xfId="27988"/>
    <cellStyle name="Normal 4 2 2 2 3 3 3 2" xfId="27989"/>
    <cellStyle name="Normal 4 2 2 2 3 3 3 2 2" xfId="27990"/>
    <cellStyle name="Normal 4 2 2 2 3 3 3 2 3" xfId="27991"/>
    <cellStyle name="Normal 4 2 2 2 3 3 3 3" xfId="27992"/>
    <cellStyle name="Normal 4 2 2 2 3 3 3 4" xfId="27993"/>
    <cellStyle name="Normal 4 2 2 2 3 3 3 5" xfId="27994"/>
    <cellStyle name="Normal 4 2 2 2 3 3 4" xfId="27995"/>
    <cellStyle name="Normal 4 2 2 2 3 3 4 2" xfId="27996"/>
    <cellStyle name="Normal 4 2 2 2 3 3 4 3" xfId="27997"/>
    <cellStyle name="Normal 4 2 2 2 3 3 5" xfId="27998"/>
    <cellStyle name="Normal 4 2 2 2 3 3 6" xfId="27999"/>
    <cellStyle name="Normal 4 2 2 2 3 3 7" xfId="28000"/>
    <cellStyle name="Normal 4 2 2 2 3 4" xfId="28001"/>
    <cellStyle name="Normal 4 2 2 2 3 4 2" xfId="28002"/>
    <cellStyle name="Normal 4 2 2 2 3 4 2 2" xfId="28003"/>
    <cellStyle name="Normal 4 2 2 2 3 4 2 3" xfId="28004"/>
    <cellStyle name="Normal 4 2 2 2 3 4 3" xfId="28005"/>
    <cellStyle name="Normal 4 2 2 2 3 4 4" xfId="28006"/>
    <cellStyle name="Normal 4 2 2 2 3 4 5" xfId="28007"/>
    <cellStyle name="Normal 4 2 2 2 3 5" xfId="28008"/>
    <cellStyle name="Normal 4 2 2 2 3 5 2" xfId="28009"/>
    <cellStyle name="Normal 4 2 2 2 3 5 2 2" xfId="28010"/>
    <cellStyle name="Normal 4 2 2 2 3 5 2 3" xfId="28011"/>
    <cellStyle name="Normal 4 2 2 2 3 5 3" xfId="28012"/>
    <cellStyle name="Normal 4 2 2 2 3 5 4" xfId="28013"/>
    <cellStyle name="Normal 4 2 2 2 3 5 5" xfId="28014"/>
    <cellStyle name="Normal 4 2 2 2 3 6" xfId="28015"/>
    <cellStyle name="Normal 4 2 2 2 3 6 2" xfId="28016"/>
    <cellStyle name="Normal 4 2 2 2 3 6 3" xfId="28017"/>
    <cellStyle name="Normal 4 2 2 2 3 7" xfId="28018"/>
    <cellStyle name="Normal 4 2 2 2 3 8" xfId="28019"/>
    <cellStyle name="Normal 4 2 2 2 3 9" xfId="28020"/>
    <cellStyle name="Normal 4 2 2 2 4" xfId="28021"/>
    <cellStyle name="Normal 4 2 2 2 4 2" xfId="28022"/>
    <cellStyle name="Normal 4 2 2 2 4 2 2" xfId="28023"/>
    <cellStyle name="Normal 4 2 2 2 4 2 2 2" xfId="28024"/>
    <cellStyle name="Normal 4 2 2 2 4 2 2 2 2" xfId="28025"/>
    <cellStyle name="Normal 4 2 2 2 4 2 2 2 2 2" xfId="28026"/>
    <cellStyle name="Normal 4 2 2 2 4 2 2 2 2 3" xfId="28027"/>
    <cellStyle name="Normal 4 2 2 2 4 2 2 2 3" xfId="28028"/>
    <cellStyle name="Normal 4 2 2 2 4 2 2 2 4" xfId="28029"/>
    <cellStyle name="Normal 4 2 2 2 4 2 2 2 5" xfId="28030"/>
    <cellStyle name="Normal 4 2 2 2 4 2 2 3" xfId="28031"/>
    <cellStyle name="Normal 4 2 2 2 4 2 2 3 2" xfId="28032"/>
    <cellStyle name="Normal 4 2 2 2 4 2 2 3 2 2" xfId="28033"/>
    <cellStyle name="Normal 4 2 2 2 4 2 2 3 2 3" xfId="28034"/>
    <cellStyle name="Normal 4 2 2 2 4 2 2 3 3" xfId="28035"/>
    <cellStyle name="Normal 4 2 2 2 4 2 2 3 4" xfId="28036"/>
    <cellStyle name="Normal 4 2 2 2 4 2 2 3 5" xfId="28037"/>
    <cellStyle name="Normal 4 2 2 2 4 2 2 4" xfId="28038"/>
    <cellStyle name="Normal 4 2 2 2 4 2 2 4 2" xfId="28039"/>
    <cellStyle name="Normal 4 2 2 2 4 2 2 4 3" xfId="28040"/>
    <cellStyle name="Normal 4 2 2 2 4 2 2 5" xfId="28041"/>
    <cellStyle name="Normal 4 2 2 2 4 2 2 6" xfId="28042"/>
    <cellStyle name="Normal 4 2 2 2 4 2 2 7" xfId="28043"/>
    <cellStyle name="Normal 4 2 2 2 4 2 3" xfId="28044"/>
    <cellStyle name="Normal 4 2 2 2 4 2 3 2" xfId="28045"/>
    <cellStyle name="Normal 4 2 2 2 4 2 3 2 2" xfId="28046"/>
    <cellStyle name="Normal 4 2 2 2 4 2 3 2 3" xfId="28047"/>
    <cellStyle name="Normal 4 2 2 2 4 2 3 3" xfId="28048"/>
    <cellStyle name="Normal 4 2 2 2 4 2 3 4" xfId="28049"/>
    <cellStyle name="Normal 4 2 2 2 4 2 3 5" xfId="28050"/>
    <cellStyle name="Normal 4 2 2 2 4 2 4" xfId="28051"/>
    <cellStyle name="Normal 4 2 2 2 4 2 4 2" xfId="28052"/>
    <cellStyle name="Normal 4 2 2 2 4 2 4 2 2" xfId="28053"/>
    <cellStyle name="Normal 4 2 2 2 4 2 4 2 3" xfId="28054"/>
    <cellStyle name="Normal 4 2 2 2 4 2 4 3" xfId="28055"/>
    <cellStyle name="Normal 4 2 2 2 4 2 4 4" xfId="28056"/>
    <cellStyle name="Normal 4 2 2 2 4 2 4 5" xfId="28057"/>
    <cellStyle name="Normal 4 2 2 2 4 2 5" xfId="28058"/>
    <cellStyle name="Normal 4 2 2 2 4 2 5 2" xfId="28059"/>
    <cellStyle name="Normal 4 2 2 2 4 2 5 3" xfId="28060"/>
    <cellStyle name="Normal 4 2 2 2 4 2 6" xfId="28061"/>
    <cellStyle name="Normal 4 2 2 2 4 2 7" xfId="28062"/>
    <cellStyle name="Normal 4 2 2 2 4 2 8" xfId="28063"/>
    <cellStyle name="Normal 4 2 2 2 4 3" xfId="28064"/>
    <cellStyle name="Normal 4 2 2 2 4 3 2" xfId="28065"/>
    <cellStyle name="Normal 4 2 2 2 4 3 2 2" xfId="28066"/>
    <cellStyle name="Normal 4 2 2 2 4 3 2 2 2" xfId="28067"/>
    <cellStyle name="Normal 4 2 2 2 4 3 2 2 3" xfId="28068"/>
    <cellStyle name="Normal 4 2 2 2 4 3 2 3" xfId="28069"/>
    <cellStyle name="Normal 4 2 2 2 4 3 2 4" xfId="28070"/>
    <cellStyle name="Normal 4 2 2 2 4 3 2 5" xfId="28071"/>
    <cellStyle name="Normal 4 2 2 2 4 3 3" xfId="28072"/>
    <cellStyle name="Normal 4 2 2 2 4 3 3 2" xfId="28073"/>
    <cellStyle name="Normal 4 2 2 2 4 3 3 2 2" xfId="28074"/>
    <cellStyle name="Normal 4 2 2 2 4 3 3 2 3" xfId="28075"/>
    <cellStyle name="Normal 4 2 2 2 4 3 3 3" xfId="28076"/>
    <cellStyle name="Normal 4 2 2 2 4 3 3 4" xfId="28077"/>
    <cellStyle name="Normal 4 2 2 2 4 3 3 5" xfId="28078"/>
    <cellStyle name="Normal 4 2 2 2 4 3 4" xfId="28079"/>
    <cellStyle name="Normal 4 2 2 2 4 3 4 2" xfId="28080"/>
    <cellStyle name="Normal 4 2 2 2 4 3 4 3" xfId="28081"/>
    <cellStyle name="Normal 4 2 2 2 4 3 5" xfId="28082"/>
    <cellStyle name="Normal 4 2 2 2 4 3 6" xfId="28083"/>
    <cellStyle name="Normal 4 2 2 2 4 3 7" xfId="28084"/>
    <cellStyle name="Normal 4 2 2 2 4 4" xfId="28085"/>
    <cellStyle name="Normal 4 2 2 2 4 4 2" xfId="28086"/>
    <cellStyle name="Normal 4 2 2 2 4 4 2 2" xfId="28087"/>
    <cellStyle name="Normal 4 2 2 2 4 4 2 3" xfId="28088"/>
    <cellStyle name="Normal 4 2 2 2 4 4 3" xfId="28089"/>
    <cellStyle name="Normal 4 2 2 2 4 4 4" xfId="28090"/>
    <cellStyle name="Normal 4 2 2 2 4 4 5" xfId="28091"/>
    <cellStyle name="Normal 4 2 2 2 4 5" xfId="28092"/>
    <cellStyle name="Normal 4 2 2 2 4 5 2" xfId="28093"/>
    <cellStyle name="Normal 4 2 2 2 4 5 2 2" xfId="28094"/>
    <cellStyle name="Normal 4 2 2 2 4 5 2 3" xfId="28095"/>
    <cellStyle name="Normal 4 2 2 2 4 5 3" xfId="28096"/>
    <cellStyle name="Normal 4 2 2 2 4 5 4" xfId="28097"/>
    <cellStyle name="Normal 4 2 2 2 4 5 5" xfId="28098"/>
    <cellStyle name="Normal 4 2 2 2 4 6" xfId="28099"/>
    <cellStyle name="Normal 4 2 2 2 4 6 2" xfId="28100"/>
    <cellStyle name="Normal 4 2 2 2 4 6 3" xfId="28101"/>
    <cellStyle name="Normal 4 2 2 2 4 7" xfId="28102"/>
    <cellStyle name="Normal 4 2 2 2 4 8" xfId="28103"/>
    <cellStyle name="Normal 4 2 2 2 4 9" xfId="28104"/>
    <cellStyle name="Normal 4 2 2 2 5" xfId="28105"/>
    <cellStyle name="Normal 4 2 2 2 5 2" xfId="28106"/>
    <cellStyle name="Normal 4 2 2 2 5 2 2" xfId="28107"/>
    <cellStyle name="Normal 4 2 2 2 5 2 2 2" xfId="28108"/>
    <cellStyle name="Normal 4 2 2 2 5 2 2 2 2" xfId="28109"/>
    <cellStyle name="Normal 4 2 2 2 5 2 2 2 3" xfId="28110"/>
    <cellStyle name="Normal 4 2 2 2 5 2 2 3" xfId="28111"/>
    <cellStyle name="Normal 4 2 2 2 5 2 2 4" xfId="28112"/>
    <cellStyle name="Normal 4 2 2 2 5 2 2 5" xfId="28113"/>
    <cellStyle name="Normal 4 2 2 2 5 2 3" xfId="28114"/>
    <cellStyle name="Normal 4 2 2 2 5 2 3 2" xfId="28115"/>
    <cellStyle name="Normal 4 2 2 2 5 2 3 2 2" xfId="28116"/>
    <cellStyle name="Normal 4 2 2 2 5 2 3 2 3" xfId="28117"/>
    <cellStyle name="Normal 4 2 2 2 5 2 3 3" xfId="28118"/>
    <cellStyle name="Normal 4 2 2 2 5 2 3 4" xfId="28119"/>
    <cellStyle name="Normal 4 2 2 2 5 2 3 5" xfId="28120"/>
    <cellStyle name="Normal 4 2 2 2 5 2 4" xfId="28121"/>
    <cellStyle name="Normal 4 2 2 2 5 2 4 2" xfId="28122"/>
    <cellStyle name="Normal 4 2 2 2 5 2 4 3" xfId="28123"/>
    <cellStyle name="Normal 4 2 2 2 5 2 5" xfId="28124"/>
    <cellStyle name="Normal 4 2 2 2 5 2 6" xfId="28125"/>
    <cellStyle name="Normal 4 2 2 2 5 2 7" xfId="28126"/>
    <cellStyle name="Normal 4 2 2 2 5 3" xfId="28127"/>
    <cellStyle name="Normal 4 2 2 2 5 3 2" xfId="28128"/>
    <cellStyle name="Normal 4 2 2 2 5 3 2 2" xfId="28129"/>
    <cellStyle name="Normal 4 2 2 2 5 3 2 3" xfId="28130"/>
    <cellStyle name="Normal 4 2 2 2 5 3 3" xfId="28131"/>
    <cellStyle name="Normal 4 2 2 2 5 3 4" xfId="28132"/>
    <cellStyle name="Normal 4 2 2 2 5 3 5" xfId="28133"/>
    <cellStyle name="Normal 4 2 2 2 5 4" xfId="28134"/>
    <cellStyle name="Normal 4 2 2 2 5 4 2" xfId="28135"/>
    <cellStyle name="Normal 4 2 2 2 5 4 2 2" xfId="28136"/>
    <cellStyle name="Normal 4 2 2 2 5 4 2 3" xfId="28137"/>
    <cellStyle name="Normal 4 2 2 2 5 4 3" xfId="28138"/>
    <cellStyle name="Normal 4 2 2 2 5 4 4" xfId="28139"/>
    <cellStyle name="Normal 4 2 2 2 5 4 5" xfId="28140"/>
    <cellStyle name="Normal 4 2 2 2 5 5" xfId="28141"/>
    <cellStyle name="Normal 4 2 2 2 5 5 2" xfId="28142"/>
    <cellStyle name="Normal 4 2 2 2 5 5 3" xfId="28143"/>
    <cellStyle name="Normal 4 2 2 2 5 6" xfId="28144"/>
    <cellStyle name="Normal 4 2 2 2 5 7" xfId="28145"/>
    <cellStyle name="Normal 4 2 2 2 5 8" xfId="28146"/>
    <cellStyle name="Normal 4 2 2 2 6" xfId="28147"/>
    <cellStyle name="Normal 4 2 2 2 6 2" xfId="28148"/>
    <cellStyle name="Normal 4 2 2 2 6 2 2" xfId="28149"/>
    <cellStyle name="Normal 4 2 2 2 6 2 2 2" xfId="28150"/>
    <cellStyle name="Normal 4 2 2 2 6 2 2 3" xfId="28151"/>
    <cellStyle name="Normal 4 2 2 2 6 2 3" xfId="28152"/>
    <cellStyle name="Normal 4 2 2 2 6 2 4" xfId="28153"/>
    <cellStyle name="Normal 4 2 2 2 6 2 5" xfId="28154"/>
    <cellStyle name="Normal 4 2 2 2 6 3" xfId="28155"/>
    <cellStyle name="Normal 4 2 2 2 6 3 2" xfId="28156"/>
    <cellStyle name="Normal 4 2 2 2 6 3 2 2" xfId="28157"/>
    <cellStyle name="Normal 4 2 2 2 6 3 2 3" xfId="28158"/>
    <cellStyle name="Normal 4 2 2 2 6 3 3" xfId="28159"/>
    <cellStyle name="Normal 4 2 2 2 6 3 4" xfId="28160"/>
    <cellStyle name="Normal 4 2 2 2 6 3 5" xfId="28161"/>
    <cellStyle name="Normal 4 2 2 2 6 4" xfId="28162"/>
    <cellStyle name="Normal 4 2 2 2 6 4 2" xfId="28163"/>
    <cellStyle name="Normal 4 2 2 2 6 4 3" xfId="28164"/>
    <cellStyle name="Normal 4 2 2 2 6 5" xfId="28165"/>
    <cellStyle name="Normal 4 2 2 2 6 6" xfId="28166"/>
    <cellStyle name="Normal 4 2 2 2 6 7" xfId="28167"/>
    <cellStyle name="Normal 4 2 2 2 7" xfId="28168"/>
    <cellStyle name="Normal 4 2 2 2 7 2" xfId="28169"/>
    <cellStyle name="Normal 4 2 2 2 7 2 2" xfId="28170"/>
    <cellStyle name="Normal 4 2 2 2 7 2 2 2" xfId="28171"/>
    <cellStyle name="Normal 4 2 2 2 7 2 2 3" xfId="28172"/>
    <cellStyle name="Normal 4 2 2 2 7 2 3" xfId="28173"/>
    <cellStyle name="Normal 4 2 2 2 7 2 4" xfId="28174"/>
    <cellStyle name="Normal 4 2 2 2 7 2 5" xfId="28175"/>
    <cellStyle name="Normal 4 2 2 2 7 3" xfId="28176"/>
    <cellStyle name="Normal 4 2 2 2 7 3 2" xfId="28177"/>
    <cellStyle name="Normal 4 2 2 2 7 3 2 2" xfId="28178"/>
    <cellStyle name="Normal 4 2 2 2 7 3 2 3" xfId="28179"/>
    <cellStyle name="Normal 4 2 2 2 7 3 3" xfId="28180"/>
    <cellStyle name="Normal 4 2 2 2 7 3 4" xfId="28181"/>
    <cellStyle name="Normal 4 2 2 2 7 3 5" xfId="28182"/>
    <cellStyle name="Normal 4 2 2 2 7 4" xfId="28183"/>
    <cellStyle name="Normal 4 2 2 2 7 4 2" xfId="28184"/>
    <cellStyle name="Normal 4 2 2 2 7 4 3" xfId="28185"/>
    <cellStyle name="Normal 4 2 2 2 7 5" xfId="28186"/>
    <cellStyle name="Normal 4 2 2 2 7 6" xfId="28187"/>
    <cellStyle name="Normal 4 2 2 2 7 7" xfId="28188"/>
    <cellStyle name="Normal 4 2 2 2 8" xfId="28189"/>
    <cellStyle name="Normal 4 2 2 2 8 2" xfId="28190"/>
    <cellStyle name="Normal 4 2 2 2 8 2 2" xfId="28191"/>
    <cellStyle name="Normal 4 2 2 2 8 2 3" xfId="28192"/>
    <cellStyle name="Normal 4 2 2 2 8 3" xfId="28193"/>
    <cellStyle name="Normal 4 2 2 2 8 4" xfId="28194"/>
    <cellStyle name="Normal 4 2 2 2 8 5" xfId="28195"/>
    <cellStyle name="Normal 4 2 2 2 9" xfId="28196"/>
    <cellStyle name="Normal 4 2 2 2 9 2" xfId="28197"/>
    <cellStyle name="Normal 4 2 2 2 9 2 2" xfId="28198"/>
    <cellStyle name="Normal 4 2 2 2 9 2 3" xfId="28199"/>
    <cellStyle name="Normal 4 2 2 2 9 3" xfId="28200"/>
    <cellStyle name="Normal 4 2 2 2 9 4" xfId="28201"/>
    <cellStyle name="Normal 4 2 2 2 9 5" xfId="28202"/>
    <cellStyle name="Normal 4 2 2 3" xfId="28203"/>
    <cellStyle name="Normal 4 2 2 3 2" xfId="28204"/>
    <cellStyle name="Normal 4 2 2 3 2 2" xfId="28205"/>
    <cellStyle name="Normal 4 2 2 3 2 2 2" xfId="28206"/>
    <cellStyle name="Normal 4 2 2 3 2 2 2 2" xfId="28207"/>
    <cellStyle name="Normal 4 2 2 3 2 2 2 2 2" xfId="28208"/>
    <cellStyle name="Normal 4 2 2 3 2 2 2 2 3" xfId="28209"/>
    <cellStyle name="Normal 4 2 2 3 2 2 2 3" xfId="28210"/>
    <cellStyle name="Normal 4 2 2 3 2 2 2 4" xfId="28211"/>
    <cellStyle name="Normal 4 2 2 3 2 2 2 5" xfId="28212"/>
    <cellStyle name="Normal 4 2 2 3 2 2 3" xfId="28213"/>
    <cellStyle name="Normal 4 2 2 3 2 2 3 2" xfId="28214"/>
    <cellStyle name="Normal 4 2 2 3 2 2 3 2 2" xfId="28215"/>
    <cellStyle name="Normal 4 2 2 3 2 2 3 2 3" xfId="28216"/>
    <cellStyle name="Normal 4 2 2 3 2 2 3 3" xfId="28217"/>
    <cellStyle name="Normal 4 2 2 3 2 2 3 4" xfId="28218"/>
    <cellStyle name="Normal 4 2 2 3 2 2 3 5" xfId="28219"/>
    <cellStyle name="Normal 4 2 2 3 2 2 4" xfId="28220"/>
    <cellStyle name="Normal 4 2 2 3 2 2 4 2" xfId="28221"/>
    <cellStyle name="Normal 4 2 2 3 2 2 4 3" xfId="28222"/>
    <cellStyle name="Normal 4 2 2 3 2 2 5" xfId="28223"/>
    <cellStyle name="Normal 4 2 2 3 2 2 6" xfId="28224"/>
    <cellStyle name="Normal 4 2 2 3 2 2 7" xfId="28225"/>
    <cellStyle name="Normal 4 2 2 3 2 3" xfId="28226"/>
    <cellStyle name="Normal 4 2 2 3 2 3 2" xfId="28227"/>
    <cellStyle name="Normal 4 2 2 3 2 3 2 2" xfId="28228"/>
    <cellStyle name="Normal 4 2 2 3 2 3 2 3" xfId="28229"/>
    <cellStyle name="Normal 4 2 2 3 2 3 3" xfId="28230"/>
    <cellStyle name="Normal 4 2 2 3 2 3 4" xfId="28231"/>
    <cellStyle name="Normal 4 2 2 3 2 3 5" xfId="28232"/>
    <cellStyle name="Normal 4 2 2 3 2 4" xfId="28233"/>
    <cellStyle name="Normal 4 2 2 3 2 4 2" xfId="28234"/>
    <cellStyle name="Normal 4 2 2 3 2 4 2 2" xfId="28235"/>
    <cellStyle name="Normal 4 2 2 3 2 4 2 3" xfId="28236"/>
    <cellStyle name="Normal 4 2 2 3 2 4 3" xfId="28237"/>
    <cellStyle name="Normal 4 2 2 3 2 4 4" xfId="28238"/>
    <cellStyle name="Normal 4 2 2 3 2 4 5" xfId="28239"/>
    <cellStyle name="Normal 4 2 2 3 2 5" xfId="28240"/>
    <cellStyle name="Normal 4 2 2 3 2 5 2" xfId="28241"/>
    <cellStyle name="Normal 4 2 2 3 2 5 3" xfId="28242"/>
    <cellStyle name="Normal 4 2 2 3 2 6" xfId="28243"/>
    <cellStyle name="Normal 4 2 2 3 2 7" xfId="28244"/>
    <cellStyle name="Normal 4 2 2 3 2 8" xfId="28245"/>
    <cellStyle name="Normal 4 2 2 3 3" xfId="28246"/>
    <cellStyle name="Normal 4 2 2 3 3 2" xfId="28247"/>
    <cellStyle name="Normal 4 2 2 3 3 2 2" xfId="28248"/>
    <cellStyle name="Normal 4 2 2 3 3 2 2 2" xfId="28249"/>
    <cellStyle name="Normal 4 2 2 3 3 2 2 3" xfId="28250"/>
    <cellStyle name="Normal 4 2 2 3 3 2 3" xfId="28251"/>
    <cellStyle name="Normal 4 2 2 3 3 2 4" xfId="28252"/>
    <cellStyle name="Normal 4 2 2 3 3 2 5" xfId="28253"/>
    <cellStyle name="Normal 4 2 2 3 3 3" xfId="28254"/>
    <cellStyle name="Normal 4 2 2 3 3 3 2" xfId="28255"/>
    <cellStyle name="Normal 4 2 2 3 3 3 2 2" xfId="28256"/>
    <cellStyle name="Normal 4 2 2 3 3 3 2 3" xfId="28257"/>
    <cellStyle name="Normal 4 2 2 3 3 3 3" xfId="28258"/>
    <cellStyle name="Normal 4 2 2 3 3 3 4" xfId="28259"/>
    <cellStyle name="Normal 4 2 2 3 3 3 5" xfId="28260"/>
    <cellStyle name="Normal 4 2 2 3 3 4" xfId="28261"/>
    <cellStyle name="Normal 4 2 2 3 3 4 2" xfId="28262"/>
    <cellStyle name="Normal 4 2 2 3 3 4 3" xfId="28263"/>
    <cellStyle name="Normal 4 2 2 3 3 5" xfId="28264"/>
    <cellStyle name="Normal 4 2 2 3 3 6" xfId="28265"/>
    <cellStyle name="Normal 4 2 2 3 3 7" xfId="28266"/>
    <cellStyle name="Normal 4 2 2 3 4" xfId="28267"/>
    <cellStyle name="Normal 4 2 2 3 4 2" xfId="28268"/>
    <cellStyle name="Normal 4 2 2 3 4 2 2" xfId="28269"/>
    <cellStyle name="Normal 4 2 2 3 4 2 3" xfId="28270"/>
    <cellStyle name="Normal 4 2 2 3 4 3" xfId="28271"/>
    <cellStyle name="Normal 4 2 2 3 4 4" xfId="28272"/>
    <cellStyle name="Normal 4 2 2 3 4 5" xfId="28273"/>
    <cellStyle name="Normal 4 2 2 3 5" xfId="28274"/>
    <cellStyle name="Normal 4 2 2 3 5 2" xfId="28275"/>
    <cellStyle name="Normal 4 2 2 3 5 2 2" xfId="28276"/>
    <cellStyle name="Normal 4 2 2 3 5 2 3" xfId="28277"/>
    <cellStyle name="Normal 4 2 2 3 5 3" xfId="28278"/>
    <cellStyle name="Normal 4 2 2 3 5 4" xfId="28279"/>
    <cellStyle name="Normal 4 2 2 3 5 5" xfId="28280"/>
    <cellStyle name="Normal 4 2 2 3 6" xfId="28281"/>
    <cellStyle name="Normal 4 2 2 3 6 2" xfId="28282"/>
    <cellStyle name="Normal 4 2 2 3 6 3" xfId="28283"/>
    <cellStyle name="Normal 4 2 2 3 7" xfId="28284"/>
    <cellStyle name="Normal 4 2 2 3 8" xfId="28285"/>
    <cellStyle name="Normal 4 2 2 3 9" xfId="28286"/>
    <cellStyle name="Normal 4 2 2 4" xfId="28287"/>
    <cellStyle name="Normal 4 2 2 4 2" xfId="28288"/>
    <cellStyle name="Normal 4 2 2 4 2 2" xfId="28289"/>
    <cellStyle name="Normal 4 2 2 4 2 2 2" xfId="28290"/>
    <cellStyle name="Normal 4 2 2 4 2 2 2 2" xfId="28291"/>
    <cellStyle name="Normal 4 2 2 4 2 2 2 2 2" xfId="28292"/>
    <cellStyle name="Normal 4 2 2 4 2 2 2 2 3" xfId="28293"/>
    <cellStyle name="Normal 4 2 2 4 2 2 2 3" xfId="28294"/>
    <cellStyle name="Normal 4 2 2 4 2 2 2 4" xfId="28295"/>
    <cellStyle name="Normal 4 2 2 4 2 2 2 5" xfId="28296"/>
    <cellStyle name="Normal 4 2 2 4 2 2 3" xfId="28297"/>
    <cellStyle name="Normal 4 2 2 4 2 2 3 2" xfId="28298"/>
    <cellStyle name="Normal 4 2 2 4 2 2 3 2 2" xfId="28299"/>
    <cellStyle name="Normal 4 2 2 4 2 2 3 2 3" xfId="28300"/>
    <cellStyle name="Normal 4 2 2 4 2 2 3 3" xfId="28301"/>
    <cellStyle name="Normal 4 2 2 4 2 2 3 4" xfId="28302"/>
    <cellStyle name="Normal 4 2 2 4 2 2 3 5" xfId="28303"/>
    <cellStyle name="Normal 4 2 2 4 2 2 4" xfId="28304"/>
    <cellStyle name="Normal 4 2 2 4 2 2 4 2" xfId="28305"/>
    <cellStyle name="Normal 4 2 2 4 2 2 4 3" xfId="28306"/>
    <cellStyle name="Normal 4 2 2 4 2 2 5" xfId="28307"/>
    <cellStyle name="Normal 4 2 2 4 2 2 6" xfId="28308"/>
    <cellStyle name="Normal 4 2 2 4 2 2 7" xfId="28309"/>
    <cellStyle name="Normal 4 2 2 4 2 3" xfId="28310"/>
    <cellStyle name="Normal 4 2 2 4 2 3 2" xfId="28311"/>
    <cellStyle name="Normal 4 2 2 4 2 3 2 2" xfId="28312"/>
    <cellStyle name="Normal 4 2 2 4 2 3 2 3" xfId="28313"/>
    <cellStyle name="Normal 4 2 2 4 2 3 3" xfId="28314"/>
    <cellStyle name="Normal 4 2 2 4 2 3 4" xfId="28315"/>
    <cellStyle name="Normal 4 2 2 4 2 3 5" xfId="28316"/>
    <cellStyle name="Normal 4 2 2 4 2 4" xfId="28317"/>
    <cellStyle name="Normal 4 2 2 4 2 4 2" xfId="28318"/>
    <cellStyle name="Normal 4 2 2 4 2 4 2 2" xfId="28319"/>
    <cellStyle name="Normal 4 2 2 4 2 4 2 3" xfId="28320"/>
    <cellStyle name="Normal 4 2 2 4 2 4 3" xfId="28321"/>
    <cellStyle name="Normal 4 2 2 4 2 4 4" xfId="28322"/>
    <cellStyle name="Normal 4 2 2 4 2 4 5" xfId="28323"/>
    <cellStyle name="Normal 4 2 2 4 2 5" xfId="28324"/>
    <cellStyle name="Normal 4 2 2 4 2 5 2" xfId="28325"/>
    <cellStyle name="Normal 4 2 2 4 2 5 3" xfId="28326"/>
    <cellStyle name="Normal 4 2 2 4 2 6" xfId="28327"/>
    <cellStyle name="Normal 4 2 2 4 2 7" xfId="28328"/>
    <cellStyle name="Normal 4 2 2 4 2 8" xfId="28329"/>
    <cellStyle name="Normal 4 2 2 4 3" xfId="28330"/>
    <cellStyle name="Normal 4 2 2 4 3 2" xfId="28331"/>
    <cellStyle name="Normal 4 2 2 4 3 2 2" xfId="28332"/>
    <cellStyle name="Normal 4 2 2 4 3 2 2 2" xfId="28333"/>
    <cellStyle name="Normal 4 2 2 4 3 2 2 3" xfId="28334"/>
    <cellStyle name="Normal 4 2 2 4 3 2 3" xfId="28335"/>
    <cellStyle name="Normal 4 2 2 4 3 2 4" xfId="28336"/>
    <cellStyle name="Normal 4 2 2 4 3 2 5" xfId="28337"/>
    <cellStyle name="Normal 4 2 2 4 3 3" xfId="28338"/>
    <cellStyle name="Normal 4 2 2 4 3 3 2" xfId="28339"/>
    <cellStyle name="Normal 4 2 2 4 3 3 2 2" xfId="28340"/>
    <cellStyle name="Normal 4 2 2 4 3 3 2 3" xfId="28341"/>
    <cellStyle name="Normal 4 2 2 4 3 3 3" xfId="28342"/>
    <cellStyle name="Normal 4 2 2 4 3 3 4" xfId="28343"/>
    <cellStyle name="Normal 4 2 2 4 3 3 5" xfId="28344"/>
    <cellStyle name="Normal 4 2 2 4 3 4" xfId="28345"/>
    <cellStyle name="Normal 4 2 2 4 3 4 2" xfId="28346"/>
    <cellStyle name="Normal 4 2 2 4 3 4 3" xfId="28347"/>
    <cellStyle name="Normal 4 2 2 4 3 5" xfId="28348"/>
    <cellStyle name="Normal 4 2 2 4 3 6" xfId="28349"/>
    <cellStyle name="Normal 4 2 2 4 3 7" xfId="28350"/>
    <cellStyle name="Normal 4 2 2 4 4" xfId="28351"/>
    <cellStyle name="Normal 4 2 2 4 4 2" xfId="28352"/>
    <cellStyle name="Normal 4 2 2 4 4 2 2" xfId="28353"/>
    <cellStyle name="Normal 4 2 2 4 4 2 3" xfId="28354"/>
    <cellStyle name="Normal 4 2 2 4 4 3" xfId="28355"/>
    <cellStyle name="Normal 4 2 2 4 4 4" xfId="28356"/>
    <cellStyle name="Normal 4 2 2 4 4 5" xfId="28357"/>
    <cellStyle name="Normal 4 2 2 4 5" xfId="28358"/>
    <cellStyle name="Normal 4 2 2 4 5 2" xfId="28359"/>
    <cellStyle name="Normal 4 2 2 4 5 2 2" xfId="28360"/>
    <cellStyle name="Normal 4 2 2 4 5 2 3" xfId="28361"/>
    <cellStyle name="Normal 4 2 2 4 5 3" xfId="28362"/>
    <cellStyle name="Normal 4 2 2 4 5 4" xfId="28363"/>
    <cellStyle name="Normal 4 2 2 4 5 5" xfId="28364"/>
    <cellStyle name="Normal 4 2 2 4 6" xfId="28365"/>
    <cellStyle name="Normal 4 2 2 4 6 2" xfId="28366"/>
    <cellStyle name="Normal 4 2 2 4 6 3" xfId="28367"/>
    <cellStyle name="Normal 4 2 2 4 7" xfId="28368"/>
    <cellStyle name="Normal 4 2 2 4 8" xfId="28369"/>
    <cellStyle name="Normal 4 2 2 4 9" xfId="28370"/>
    <cellStyle name="Normal 4 2 2 5" xfId="28371"/>
    <cellStyle name="Normal 4 2 2 5 2" xfId="28372"/>
    <cellStyle name="Normal 4 2 2 5 2 2" xfId="28373"/>
    <cellStyle name="Normal 4 2 2 5 2 2 2" xfId="28374"/>
    <cellStyle name="Normal 4 2 2 5 2 2 2 2" xfId="28375"/>
    <cellStyle name="Normal 4 2 2 5 2 2 2 2 2" xfId="28376"/>
    <cellStyle name="Normal 4 2 2 5 2 2 2 2 3" xfId="28377"/>
    <cellStyle name="Normal 4 2 2 5 2 2 2 3" xfId="28378"/>
    <cellStyle name="Normal 4 2 2 5 2 2 2 4" xfId="28379"/>
    <cellStyle name="Normal 4 2 2 5 2 2 2 5" xfId="28380"/>
    <cellStyle name="Normal 4 2 2 5 2 2 3" xfId="28381"/>
    <cellStyle name="Normal 4 2 2 5 2 2 3 2" xfId="28382"/>
    <cellStyle name="Normal 4 2 2 5 2 2 3 2 2" xfId="28383"/>
    <cellStyle name="Normal 4 2 2 5 2 2 3 2 3" xfId="28384"/>
    <cellStyle name="Normal 4 2 2 5 2 2 3 3" xfId="28385"/>
    <cellStyle name="Normal 4 2 2 5 2 2 3 4" xfId="28386"/>
    <cellStyle name="Normal 4 2 2 5 2 2 3 5" xfId="28387"/>
    <cellStyle name="Normal 4 2 2 5 2 2 4" xfId="28388"/>
    <cellStyle name="Normal 4 2 2 5 2 2 4 2" xfId="28389"/>
    <cellStyle name="Normal 4 2 2 5 2 2 4 3" xfId="28390"/>
    <cellStyle name="Normal 4 2 2 5 2 2 5" xfId="28391"/>
    <cellStyle name="Normal 4 2 2 5 2 2 6" xfId="28392"/>
    <cellStyle name="Normal 4 2 2 5 2 2 7" xfId="28393"/>
    <cellStyle name="Normal 4 2 2 5 2 3" xfId="28394"/>
    <cellStyle name="Normal 4 2 2 5 2 3 2" xfId="28395"/>
    <cellStyle name="Normal 4 2 2 5 2 3 2 2" xfId="28396"/>
    <cellStyle name="Normal 4 2 2 5 2 3 2 3" xfId="28397"/>
    <cellStyle name="Normal 4 2 2 5 2 3 3" xfId="28398"/>
    <cellStyle name="Normal 4 2 2 5 2 3 4" xfId="28399"/>
    <cellStyle name="Normal 4 2 2 5 2 3 5" xfId="28400"/>
    <cellStyle name="Normal 4 2 2 5 2 4" xfId="28401"/>
    <cellStyle name="Normal 4 2 2 5 2 4 2" xfId="28402"/>
    <cellStyle name="Normal 4 2 2 5 2 4 2 2" xfId="28403"/>
    <cellStyle name="Normal 4 2 2 5 2 4 2 3" xfId="28404"/>
    <cellStyle name="Normal 4 2 2 5 2 4 3" xfId="28405"/>
    <cellStyle name="Normal 4 2 2 5 2 4 4" xfId="28406"/>
    <cellStyle name="Normal 4 2 2 5 2 4 5" xfId="28407"/>
    <cellStyle name="Normal 4 2 2 5 2 5" xfId="28408"/>
    <cellStyle name="Normal 4 2 2 5 2 5 2" xfId="28409"/>
    <cellStyle name="Normal 4 2 2 5 2 5 3" xfId="28410"/>
    <cellStyle name="Normal 4 2 2 5 2 6" xfId="28411"/>
    <cellStyle name="Normal 4 2 2 5 2 7" xfId="28412"/>
    <cellStyle name="Normal 4 2 2 5 2 8" xfId="28413"/>
    <cellStyle name="Normal 4 2 2 5 3" xfId="28414"/>
    <cellStyle name="Normal 4 2 2 5 3 2" xfId="28415"/>
    <cellStyle name="Normal 4 2 2 5 3 2 2" xfId="28416"/>
    <cellStyle name="Normal 4 2 2 5 3 2 2 2" xfId="28417"/>
    <cellStyle name="Normal 4 2 2 5 3 2 2 3" xfId="28418"/>
    <cellStyle name="Normal 4 2 2 5 3 2 3" xfId="28419"/>
    <cellStyle name="Normal 4 2 2 5 3 2 4" xfId="28420"/>
    <cellStyle name="Normal 4 2 2 5 3 2 5" xfId="28421"/>
    <cellStyle name="Normal 4 2 2 5 3 3" xfId="28422"/>
    <cellStyle name="Normal 4 2 2 5 3 3 2" xfId="28423"/>
    <cellStyle name="Normal 4 2 2 5 3 3 2 2" xfId="28424"/>
    <cellStyle name="Normal 4 2 2 5 3 3 2 3" xfId="28425"/>
    <cellStyle name="Normal 4 2 2 5 3 3 3" xfId="28426"/>
    <cellStyle name="Normal 4 2 2 5 3 3 4" xfId="28427"/>
    <cellStyle name="Normal 4 2 2 5 3 3 5" xfId="28428"/>
    <cellStyle name="Normal 4 2 2 5 3 4" xfId="28429"/>
    <cellStyle name="Normal 4 2 2 5 3 4 2" xfId="28430"/>
    <cellStyle name="Normal 4 2 2 5 3 4 3" xfId="28431"/>
    <cellStyle name="Normal 4 2 2 5 3 5" xfId="28432"/>
    <cellStyle name="Normal 4 2 2 5 3 6" xfId="28433"/>
    <cellStyle name="Normal 4 2 2 5 3 7" xfId="28434"/>
    <cellStyle name="Normal 4 2 2 5 4" xfId="28435"/>
    <cellStyle name="Normal 4 2 2 5 4 2" xfId="28436"/>
    <cellStyle name="Normal 4 2 2 5 4 2 2" xfId="28437"/>
    <cellStyle name="Normal 4 2 2 5 4 2 3" xfId="28438"/>
    <cellStyle name="Normal 4 2 2 5 4 3" xfId="28439"/>
    <cellStyle name="Normal 4 2 2 5 4 4" xfId="28440"/>
    <cellStyle name="Normal 4 2 2 5 4 5" xfId="28441"/>
    <cellStyle name="Normal 4 2 2 5 5" xfId="28442"/>
    <cellStyle name="Normal 4 2 2 5 5 2" xfId="28443"/>
    <cellStyle name="Normal 4 2 2 5 5 2 2" xfId="28444"/>
    <cellStyle name="Normal 4 2 2 5 5 2 3" xfId="28445"/>
    <cellStyle name="Normal 4 2 2 5 5 3" xfId="28446"/>
    <cellStyle name="Normal 4 2 2 5 5 4" xfId="28447"/>
    <cellStyle name="Normal 4 2 2 5 5 5" xfId="28448"/>
    <cellStyle name="Normal 4 2 2 5 6" xfId="28449"/>
    <cellStyle name="Normal 4 2 2 5 6 2" xfId="28450"/>
    <cellStyle name="Normal 4 2 2 5 6 3" xfId="28451"/>
    <cellStyle name="Normal 4 2 2 5 7" xfId="28452"/>
    <cellStyle name="Normal 4 2 2 5 8" xfId="28453"/>
    <cellStyle name="Normal 4 2 2 5 9" xfId="28454"/>
    <cellStyle name="Normal 4 2 2 6" xfId="28455"/>
    <cellStyle name="Normal 4 2 2 6 2" xfId="28456"/>
    <cellStyle name="Normal 4 2 2 6 2 2" xfId="28457"/>
    <cellStyle name="Normal 4 2 2 6 2 2 2" xfId="28458"/>
    <cellStyle name="Normal 4 2 2 6 2 2 2 2" xfId="28459"/>
    <cellStyle name="Normal 4 2 2 6 2 2 2 3" xfId="28460"/>
    <cellStyle name="Normal 4 2 2 6 2 2 3" xfId="28461"/>
    <cellStyle name="Normal 4 2 2 6 2 2 4" xfId="28462"/>
    <cellStyle name="Normal 4 2 2 6 2 2 5" xfId="28463"/>
    <cellStyle name="Normal 4 2 2 6 2 3" xfId="28464"/>
    <cellStyle name="Normal 4 2 2 6 2 3 2" xfId="28465"/>
    <cellStyle name="Normal 4 2 2 6 2 3 2 2" xfId="28466"/>
    <cellStyle name="Normal 4 2 2 6 2 3 2 3" xfId="28467"/>
    <cellStyle name="Normal 4 2 2 6 2 3 3" xfId="28468"/>
    <cellStyle name="Normal 4 2 2 6 2 3 4" xfId="28469"/>
    <cellStyle name="Normal 4 2 2 6 2 3 5" xfId="28470"/>
    <cellStyle name="Normal 4 2 2 6 2 4" xfId="28471"/>
    <cellStyle name="Normal 4 2 2 6 2 4 2" xfId="28472"/>
    <cellStyle name="Normal 4 2 2 6 2 4 3" xfId="28473"/>
    <cellStyle name="Normal 4 2 2 6 2 5" xfId="28474"/>
    <cellStyle name="Normal 4 2 2 6 2 6" xfId="28475"/>
    <cellStyle name="Normal 4 2 2 6 2 7" xfId="28476"/>
    <cellStyle name="Normal 4 2 2 6 3" xfId="28477"/>
    <cellStyle name="Normal 4 2 2 6 3 2" xfId="28478"/>
    <cellStyle name="Normal 4 2 2 6 3 2 2" xfId="28479"/>
    <cellStyle name="Normal 4 2 2 6 3 2 3" xfId="28480"/>
    <cellStyle name="Normal 4 2 2 6 3 3" xfId="28481"/>
    <cellStyle name="Normal 4 2 2 6 3 4" xfId="28482"/>
    <cellStyle name="Normal 4 2 2 6 3 5" xfId="28483"/>
    <cellStyle name="Normal 4 2 2 6 4" xfId="28484"/>
    <cellStyle name="Normal 4 2 2 6 4 2" xfId="28485"/>
    <cellStyle name="Normal 4 2 2 6 4 2 2" xfId="28486"/>
    <cellStyle name="Normal 4 2 2 6 4 2 3" xfId="28487"/>
    <cellStyle name="Normal 4 2 2 6 4 3" xfId="28488"/>
    <cellStyle name="Normal 4 2 2 6 4 4" xfId="28489"/>
    <cellStyle name="Normal 4 2 2 6 4 5" xfId="28490"/>
    <cellStyle name="Normal 4 2 2 6 5" xfId="28491"/>
    <cellStyle name="Normal 4 2 2 6 5 2" xfId="28492"/>
    <cellStyle name="Normal 4 2 2 6 5 3" xfId="28493"/>
    <cellStyle name="Normal 4 2 2 6 6" xfId="28494"/>
    <cellStyle name="Normal 4 2 2 6 7" xfId="28495"/>
    <cellStyle name="Normal 4 2 2 6 8" xfId="28496"/>
    <cellStyle name="Normal 4 2 2 7" xfId="28497"/>
    <cellStyle name="Normal 4 2 2 7 2" xfId="28498"/>
    <cellStyle name="Normal 4 2 2 7 2 2" xfId="28499"/>
    <cellStyle name="Normal 4 2 2 7 2 2 2" xfId="28500"/>
    <cellStyle name="Normal 4 2 2 7 2 2 3" xfId="28501"/>
    <cellStyle name="Normal 4 2 2 7 2 3" xfId="28502"/>
    <cellStyle name="Normal 4 2 2 7 2 4" xfId="28503"/>
    <cellStyle name="Normal 4 2 2 7 2 5" xfId="28504"/>
    <cellStyle name="Normal 4 2 2 7 3" xfId="28505"/>
    <cellStyle name="Normal 4 2 2 7 3 2" xfId="28506"/>
    <cellStyle name="Normal 4 2 2 7 3 2 2" xfId="28507"/>
    <cellStyle name="Normal 4 2 2 7 3 2 3" xfId="28508"/>
    <cellStyle name="Normal 4 2 2 7 3 3" xfId="28509"/>
    <cellStyle name="Normal 4 2 2 7 3 4" xfId="28510"/>
    <cellStyle name="Normal 4 2 2 7 3 5" xfId="28511"/>
    <cellStyle name="Normal 4 2 2 7 4" xfId="28512"/>
    <cellStyle name="Normal 4 2 2 7 4 2" xfId="28513"/>
    <cellStyle name="Normal 4 2 2 7 4 3" xfId="28514"/>
    <cellStyle name="Normal 4 2 2 7 5" xfId="28515"/>
    <cellStyle name="Normal 4 2 2 7 6" xfId="28516"/>
    <cellStyle name="Normal 4 2 2 7 7" xfId="28517"/>
    <cellStyle name="Normal 4 2 2 8" xfId="28518"/>
    <cellStyle name="Normal 4 2 2 8 2" xfId="28519"/>
    <cellStyle name="Normal 4 2 2 8 2 2" xfId="28520"/>
    <cellStyle name="Normal 4 2 2 8 2 2 2" xfId="28521"/>
    <cellStyle name="Normal 4 2 2 8 2 2 3" xfId="28522"/>
    <cellStyle name="Normal 4 2 2 8 2 3" xfId="28523"/>
    <cellStyle name="Normal 4 2 2 8 2 4" xfId="28524"/>
    <cellStyle name="Normal 4 2 2 8 2 5" xfId="28525"/>
    <cellStyle name="Normal 4 2 2 8 3" xfId="28526"/>
    <cellStyle name="Normal 4 2 2 8 3 2" xfId="28527"/>
    <cellStyle name="Normal 4 2 2 8 3 2 2" xfId="28528"/>
    <cellStyle name="Normal 4 2 2 8 3 2 3" xfId="28529"/>
    <cellStyle name="Normal 4 2 2 8 3 3" xfId="28530"/>
    <cellStyle name="Normal 4 2 2 8 3 4" xfId="28531"/>
    <cellStyle name="Normal 4 2 2 8 3 5" xfId="28532"/>
    <cellStyle name="Normal 4 2 2 8 4" xfId="28533"/>
    <cellStyle name="Normal 4 2 2 8 4 2" xfId="28534"/>
    <cellStyle name="Normal 4 2 2 8 4 3" xfId="28535"/>
    <cellStyle name="Normal 4 2 2 8 5" xfId="28536"/>
    <cellStyle name="Normal 4 2 2 8 6" xfId="28537"/>
    <cellStyle name="Normal 4 2 2 8 7" xfId="28538"/>
    <cellStyle name="Normal 4 2 2 9" xfId="28539"/>
    <cellStyle name="Normal 4 2 2 9 2" xfId="28540"/>
    <cellStyle name="Normal 4 2 2 9 2 2" xfId="28541"/>
    <cellStyle name="Normal 4 2 2 9 2 3" xfId="28542"/>
    <cellStyle name="Normal 4 2 2 9 3" xfId="28543"/>
    <cellStyle name="Normal 4 2 2 9 4" xfId="28544"/>
    <cellStyle name="Normal 4 2 2 9 5" xfId="28545"/>
    <cellStyle name="Normal 4 2 3" xfId="2164"/>
    <cellStyle name="Normal 4 2 3 10" xfId="28547"/>
    <cellStyle name="Normal 4 2 3 10 2" xfId="28548"/>
    <cellStyle name="Normal 4 2 3 10 2 2" xfId="28549"/>
    <cellStyle name="Normal 4 2 3 10 2 3" xfId="28550"/>
    <cellStyle name="Normal 4 2 3 10 3" xfId="28551"/>
    <cellStyle name="Normal 4 2 3 10 4" xfId="28552"/>
    <cellStyle name="Normal 4 2 3 10 5" xfId="28553"/>
    <cellStyle name="Normal 4 2 3 11" xfId="28554"/>
    <cellStyle name="Normal 4 2 3 11 2" xfId="28555"/>
    <cellStyle name="Normal 4 2 3 11 3" xfId="28556"/>
    <cellStyle name="Normal 4 2 3 12" xfId="28557"/>
    <cellStyle name="Normal 4 2 3 13" xfId="28558"/>
    <cellStyle name="Normal 4 2 3 14" xfId="28559"/>
    <cellStyle name="Normal 4 2 3 15" xfId="28546"/>
    <cellStyle name="Normal 4 2 3 2" xfId="7783"/>
    <cellStyle name="Normal 4 2 3 2 10" xfId="28561"/>
    <cellStyle name="Normal 4 2 3 2 11" xfId="28562"/>
    <cellStyle name="Normal 4 2 3 2 12" xfId="28563"/>
    <cellStyle name="Normal 4 2 3 2 13" xfId="28560"/>
    <cellStyle name="Normal 4 2 3 2 2" xfId="28564"/>
    <cellStyle name="Normal 4 2 3 2 2 2" xfId="28565"/>
    <cellStyle name="Normal 4 2 3 2 2 2 2" xfId="28566"/>
    <cellStyle name="Normal 4 2 3 2 2 2 2 2" xfId="28567"/>
    <cellStyle name="Normal 4 2 3 2 2 2 2 2 2" xfId="28568"/>
    <cellStyle name="Normal 4 2 3 2 2 2 2 2 2 2" xfId="28569"/>
    <cellStyle name="Normal 4 2 3 2 2 2 2 2 2 3" xfId="28570"/>
    <cellStyle name="Normal 4 2 3 2 2 2 2 2 3" xfId="28571"/>
    <cellStyle name="Normal 4 2 3 2 2 2 2 2 4" xfId="28572"/>
    <cellStyle name="Normal 4 2 3 2 2 2 2 2 5" xfId="28573"/>
    <cellStyle name="Normal 4 2 3 2 2 2 2 3" xfId="28574"/>
    <cellStyle name="Normal 4 2 3 2 2 2 2 3 2" xfId="28575"/>
    <cellStyle name="Normal 4 2 3 2 2 2 2 3 2 2" xfId="28576"/>
    <cellStyle name="Normal 4 2 3 2 2 2 2 3 2 3" xfId="28577"/>
    <cellStyle name="Normal 4 2 3 2 2 2 2 3 3" xfId="28578"/>
    <cellStyle name="Normal 4 2 3 2 2 2 2 3 4" xfId="28579"/>
    <cellStyle name="Normal 4 2 3 2 2 2 2 3 5" xfId="28580"/>
    <cellStyle name="Normal 4 2 3 2 2 2 2 4" xfId="28581"/>
    <cellStyle name="Normal 4 2 3 2 2 2 2 4 2" xfId="28582"/>
    <cellStyle name="Normal 4 2 3 2 2 2 2 4 3" xfId="28583"/>
    <cellStyle name="Normal 4 2 3 2 2 2 2 5" xfId="28584"/>
    <cellStyle name="Normal 4 2 3 2 2 2 2 6" xfId="28585"/>
    <cellStyle name="Normal 4 2 3 2 2 2 2 7" xfId="28586"/>
    <cellStyle name="Normal 4 2 3 2 2 2 3" xfId="28587"/>
    <cellStyle name="Normal 4 2 3 2 2 2 3 2" xfId="28588"/>
    <cellStyle name="Normal 4 2 3 2 2 2 3 2 2" xfId="28589"/>
    <cellStyle name="Normal 4 2 3 2 2 2 3 2 3" xfId="28590"/>
    <cellStyle name="Normal 4 2 3 2 2 2 3 3" xfId="28591"/>
    <cellStyle name="Normal 4 2 3 2 2 2 3 4" xfId="28592"/>
    <cellStyle name="Normal 4 2 3 2 2 2 3 5" xfId="28593"/>
    <cellStyle name="Normal 4 2 3 2 2 2 4" xfId="28594"/>
    <cellStyle name="Normal 4 2 3 2 2 2 4 2" xfId="28595"/>
    <cellStyle name="Normal 4 2 3 2 2 2 4 2 2" xfId="28596"/>
    <cellStyle name="Normal 4 2 3 2 2 2 4 2 3" xfId="28597"/>
    <cellStyle name="Normal 4 2 3 2 2 2 4 3" xfId="28598"/>
    <cellStyle name="Normal 4 2 3 2 2 2 4 4" xfId="28599"/>
    <cellStyle name="Normal 4 2 3 2 2 2 4 5" xfId="28600"/>
    <cellStyle name="Normal 4 2 3 2 2 2 5" xfId="28601"/>
    <cellStyle name="Normal 4 2 3 2 2 2 5 2" xfId="28602"/>
    <cellStyle name="Normal 4 2 3 2 2 2 5 3" xfId="28603"/>
    <cellStyle name="Normal 4 2 3 2 2 2 6" xfId="28604"/>
    <cellStyle name="Normal 4 2 3 2 2 2 7" xfId="28605"/>
    <cellStyle name="Normal 4 2 3 2 2 2 8" xfId="28606"/>
    <cellStyle name="Normal 4 2 3 2 2 3" xfId="28607"/>
    <cellStyle name="Normal 4 2 3 2 2 3 2" xfId="28608"/>
    <cellStyle name="Normal 4 2 3 2 2 3 2 2" xfId="28609"/>
    <cellStyle name="Normal 4 2 3 2 2 3 2 2 2" xfId="28610"/>
    <cellStyle name="Normal 4 2 3 2 2 3 2 2 3" xfId="28611"/>
    <cellStyle name="Normal 4 2 3 2 2 3 2 3" xfId="28612"/>
    <cellStyle name="Normal 4 2 3 2 2 3 2 4" xfId="28613"/>
    <cellStyle name="Normal 4 2 3 2 2 3 2 5" xfId="28614"/>
    <cellStyle name="Normal 4 2 3 2 2 3 3" xfId="28615"/>
    <cellStyle name="Normal 4 2 3 2 2 3 3 2" xfId="28616"/>
    <cellStyle name="Normal 4 2 3 2 2 3 3 2 2" xfId="28617"/>
    <cellStyle name="Normal 4 2 3 2 2 3 3 2 3" xfId="28618"/>
    <cellStyle name="Normal 4 2 3 2 2 3 3 3" xfId="28619"/>
    <cellStyle name="Normal 4 2 3 2 2 3 3 4" xfId="28620"/>
    <cellStyle name="Normal 4 2 3 2 2 3 3 5" xfId="28621"/>
    <cellStyle name="Normal 4 2 3 2 2 3 4" xfId="28622"/>
    <cellStyle name="Normal 4 2 3 2 2 3 4 2" xfId="28623"/>
    <cellStyle name="Normal 4 2 3 2 2 3 4 3" xfId="28624"/>
    <cellStyle name="Normal 4 2 3 2 2 3 5" xfId="28625"/>
    <cellStyle name="Normal 4 2 3 2 2 3 6" xfId="28626"/>
    <cellStyle name="Normal 4 2 3 2 2 3 7" xfId="28627"/>
    <cellStyle name="Normal 4 2 3 2 2 4" xfId="28628"/>
    <cellStyle name="Normal 4 2 3 2 2 4 2" xfId="28629"/>
    <cellStyle name="Normal 4 2 3 2 2 4 2 2" xfId="28630"/>
    <cellStyle name="Normal 4 2 3 2 2 4 2 3" xfId="28631"/>
    <cellStyle name="Normal 4 2 3 2 2 4 3" xfId="28632"/>
    <cellStyle name="Normal 4 2 3 2 2 4 4" xfId="28633"/>
    <cellStyle name="Normal 4 2 3 2 2 4 5" xfId="28634"/>
    <cellStyle name="Normal 4 2 3 2 2 5" xfId="28635"/>
    <cellStyle name="Normal 4 2 3 2 2 5 2" xfId="28636"/>
    <cellStyle name="Normal 4 2 3 2 2 5 2 2" xfId="28637"/>
    <cellStyle name="Normal 4 2 3 2 2 5 2 3" xfId="28638"/>
    <cellStyle name="Normal 4 2 3 2 2 5 3" xfId="28639"/>
    <cellStyle name="Normal 4 2 3 2 2 5 4" xfId="28640"/>
    <cellStyle name="Normal 4 2 3 2 2 5 5" xfId="28641"/>
    <cellStyle name="Normal 4 2 3 2 2 6" xfId="28642"/>
    <cellStyle name="Normal 4 2 3 2 2 6 2" xfId="28643"/>
    <cellStyle name="Normal 4 2 3 2 2 6 3" xfId="28644"/>
    <cellStyle name="Normal 4 2 3 2 2 7" xfId="28645"/>
    <cellStyle name="Normal 4 2 3 2 2 8" xfId="28646"/>
    <cellStyle name="Normal 4 2 3 2 2 9" xfId="28647"/>
    <cellStyle name="Normal 4 2 3 2 3" xfId="28648"/>
    <cellStyle name="Normal 4 2 3 2 3 2" xfId="28649"/>
    <cellStyle name="Normal 4 2 3 2 3 2 2" xfId="28650"/>
    <cellStyle name="Normal 4 2 3 2 3 2 2 2" xfId="28651"/>
    <cellStyle name="Normal 4 2 3 2 3 2 2 2 2" xfId="28652"/>
    <cellStyle name="Normal 4 2 3 2 3 2 2 2 2 2" xfId="28653"/>
    <cellStyle name="Normal 4 2 3 2 3 2 2 2 2 3" xfId="28654"/>
    <cellStyle name="Normal 4 2 3 2 3 2 2 2 3" xfId="28655"/>
    <cellStyle name="Normal 4 2 3 2 3 2 2 2 4" xfId="28656"/>
    <cellStyle name="Normal 4 2 3 2 3 2 2 2 5" xfId="28657"/>
    <cellStyle name="Normal 4 2 3 2 3 2 2 3" xfId="28658"/>
    <cellStyle name="Normal 4 2 3 2 3 2 2 3 2" xfId="28659"/>
    <cellStyle name="Normal 4 2 3 2 3 2 2 3 2 2" xfId="28660"/>
    <cellStyle name="Normal 4 2 3 2 3 2 2 3 2 3" xfId="28661"/>
    <cellStyle name="Normal 4 2 3 2 3 2 2 3 3" xfId="28662"/>
    <cellStyle name="Normal 4 2 3 2 3 2 2 3 4" xfId="28663"/>
    <cellStyle name="Normal 4 2 3 2 3 2 2 3 5" xfId="28664"/>
    <cellStyle name="Normal 4 2 3 2 3 2 2 4" xfId="28665"/>
    <cellStyle name="Normal 4 2 3 2 3 2 2 4 2" xfId="28666"/>
    <cellStyle name="Normal 4 2 3 2 3 2 2 4 3" xfId="28667"/>
    <cellStyle name="Normal 4 2 3 2 3 2 2 5" xfId="28668"/>
    <cellStyle name="Normal 4 2 3 2 3 2 2 6" xfId="28669"/>
    <cellStyle name="Normal 4 2 3 2 3 2 2 7" xfId="28670"/>
    <cellStyle name="Normal 4 2 3 2 3 2 3" xfId="28671"/>
    <cellStyle name="Normal 4 2 3 2 3 2 3 2" xfId="28672"/>
    <cellStyle name="Normal 4 2 3 2 3 2 3 2 2" xfId="28673"/>
    <cellStyle name="Normal 4 2 3 2 3 2 3 2 3" xfId="28674"/>
    <cellStyle name="Normal 4 2 3 2 3 2 3 3" xfId="28675"/>
    <cellStyle name="Normal 4 2 3 2 3 2 3 4" xfId="28676"/>
    <cellStyle name="Normal 4 2 3 2 3 2 3 5" xfId="28677"/>
    <cellStyle name="Normal 4 2 3 2 3 2 4" xfId="28678"/>
    <cellStyle name="Normal 4 2 3 2 3 2 4 2" xfId="28679"/>
    <cellStyle name="Normal 4 2 3 2 3 2 4 2 2" xfId="28680"/>
    <cellStyle name="Normal 4 2 3 2 3 2 4 2 3" xfId="28681"/>
    <cellStyle name="Normal 4 2 3 2 3 2 4 3" xfId="28682"/>
    <cellStyle name="Normal 4 2 3 2 3 2 4 4" xfId="28683"/>
    <cellStyle name="Normal 4 2 3 2 3 2 4 5" xfId="28684"/>
    <cellStyle name="Normal 4 2 3 2 3 2 5" xfId="28685"/>
    <cellStyle name="Normal 4 2 3 2 3 2 5 2" xfId="28686"/>
    <cellStyle name="Normal 4 2 3 2 3 2 5 3" xfId="28687"/>
    <cellStyle name="Normal 4 2 3 2 3 2 6" xfId="28688"/>
    <cellStyle name="Normal 4 2 3 2 3 2 7" xfId="28689"/>
    <cellStyle name="Normal 4 2 3 2 3 2 8" xfId="28690"/>
    <cellStyle name="Normal 4 2 3 2 3 3" xfId="28691"/>
    <cellStyle name="Normal 4 2 3 2 3 3 2" xfId="28692"/>
    <cellStyle name="Normal 4 2 3 2 3 3 2 2" xfId="28693"/>
    <cellStyle name="Normal 4 2 3 2 3 3 2 2 2" xfId="28694"/>
    <cellStyle name="Normal 4 2 3 2 3 3 2 2 3" xfId="28695"/>
    <cellStyle name="Normal 4 2 3 2 3 3 2 3" xfId="28696"/>
    <cellStyle name="Normal 4 2 3 2 3 3 2 4" xfId="28697"/>
    <cellStyle name="Normal 4 2 3 2 3 3 2 5" xfId="28698"/>
    <cellStyle name="Normal 4 2 3 2 3 3 3" xfId="28699"/>
    <cellStyle name="Normal 4 2 3 2 3 3 3 2" xfId="28700"/>
    <cellStyle name="Normal 4 2 3 2 3 3 3 2 2" xfId="28701"/>
    <cellStyle name="Normal 4 2 3 2 3 3 3 2 3" xfId="28702"/>
    <cellStyle name="Normal 4 2 3 2 3 3 3 3" xfId="28703"/>
    <cellStyle name="Normal 4 2 3 2 3 3 3 4" xfId="28704"/>
    <cellStyle name="Normal 4 2 3 2 3 3 3 5" xfId="28705"/>
    <cellStyle name="Normal 4 2 3 2 3 3 4" xfId="28706"/>
    <cellStyle name="Normal 4 2 3 2 3 3 4 2" xfId="28707"/>
    <cellStyle name="Normal 4 2 3 2 3 3 4 3" xfId="28708"/>
    <cellStyle name="Normal 4 2 3 2 3 3 5" xfId="28709"/>
    <cellStyle name="Normal 4 2 3 2 3 3 6" xfId="28710"/>
    <cellStyle name="Normal 4 2 3 2 3 3 7" xfId="28711"/>
    <cellStyle name="Normal 4 2 3 2 3 4" xfId="28712"/>
    <cellStyle name="Normal 4 2 3 2 3 4 2" xfId="28713"/>
    <cellStyle name="Normal 4 2 3 2 3 4 2 2" xfId="28714"/>
    <cellStyle name="Normal 4 2 3 2 3 4 2 3" xfId="28715"/>
    <cellStyle name="Normal 4 2 3 2 3 4 3" xfId="28716"/>
    <cellStyle name="Normal 4 2 3 2 3 4 4" xfId="28717"/>
    <cellStyle name="Normal 4 2 3 2 3 4 5" xfId="28718"/>
    <cellStyle name="Normal 4 2 3 2 3 5" xfId="28719"/>
    <cellStyle name="Normal 4 2 3 2 3 5 2" xfId="28720"/>
    <cellStyle name="Normal 4 2 3 2 3 5 2 2" xfId="28721"/>
    <cellStyle name="Normal 4 2 3 2 3 5 2 3" xfId="28722"/>
    <cellStyle name="Normal 4 2 3 2 3 5 3" xfId="28723"/>
    <cellStyle name="Normal 4 2 3 2 3 5 4" xfId="28724"/>
    <cellStyle name="Normal 4 2 3 2 3 5 5" xfId="28725"/>
    <cellStyle name="Normal 4 2 3 2 3 6" xfId="28726"/>
    <cellStyle name="Normal 4 2 3 2 3 6 2" xfId="28727"/>
    <cellStyle name="Normal 4 2 3 2 3 6 3" xfId="28728"/>
    <cellStyle name="Normal 4 2 3 2 3 7" xfId="28729"/>
    <cellStyle name="Normal 4 2 3 2 3 8" xfId="28730"/>
    <cellStyle name="Normal 4 2 3 2 3 9" xfId="28731"/>
    <cellStyle name="Normal 4 2 3 2 4" xfId="28732"/>
    <cellStyle name="Normal 4 2 3 2 4 2" xfId="28733"/>
    <cellStyle name="Normal 4 2 3 2 4 2 2" xfId="28734"/>
    <cellStyle name="Normal 4 2 3 2 4 2 2 2" xfId="28735"/>
    <cellStyle name="Normal 4 2 3 2 4 2 2 2 2" xfId="28736"/>
    <cellStyle name="Normal 4 2 3 2 4 2 2 2 2 2" xfId="28737"/>
    <cellStyle name="Normal 4 2 3 2 4 2 2 2 2 3" xfId="28738"/>
    <cellStyle name="Normal 4 2 3 2 4 2 2 2 3" xfId="28739"/>
    <cellStyle name="Normal 4 2 3 2 4 2 2 2 4" xfId="28740"/>
    <cellStyle name="Normal 4 2 3 2 4 2 2 2 5" xfId="28741"/>
    <cellStyle name="Normal 4 2 3 2 4 2 2 3" xfId="28742"/>
    <cellStyle name="Normal 4 2 3 2 4 2 2 3 2" xfId="28743"/>
    <cellStyle name="Normal 4 2 3 2 4 2 2 3 2 2" xfId="28744"/>
    <cellStyle name="Normal 4 2 3 2 4 2 2 3 2 3" xfId="28745"/>
    <cellStyle name="Normal 4 2 3 2 4 2 2 3 3" xfId="28746"/>
    <cellStyle name="Normal 4 2 3 2 4 2 2 3 4" xfId="28747"/>
    <cellStyle name="Normal 4 2 3 2 4 2 2 3 5" xfId="28748"/>
    <cellStyle name="Normal 4 2 3 2 4 2 2 4" xfId="28749"/>
    <cellStyle name="Normal 4 2 3 2 4 2 2 4 2" xfId="28750"/>
    <cellStyle name="Normal 4 2 3 2 4 2 2 4 3" xfId="28751"/>
    <cellStyle name="Normal 4 2 3 2 4 2 2 5" xfId="28752"/>
    <cellStyle name="Normal 4 2 3 2 4 2 2 6" xfId="28753"/>
    <cellStyle name="Normal 4 2 3 2 4 2 2 7" xfId="28754"/>
    <cellStyle name="Normal 4 2 3 2 4 2 3" xfId="28755"/>
    <cellStyle name="Normal 4 2 3 2 4 2 3 2" xfId="28756"/>
    <cellStyle name="Normal 4 2 3 2 4 2 3 2 2" xfId="28757"/>
    <cellStyle name="Normal 4 2 3 2 4 2 3 2 3" xfId="28758"/>
    <cellStyle name="Normal 4 2 3 2 4 2 3 3" xfId="28759"/>
    <cellStyle name="Normal 4 2 3 2 4 2 3 4" xfId="28760"/>
    <cellStyle name="Normal 4 2 3 2 4 2 3 5" xfId="28761"/>
    <cellStyle name="Normal 4 2 3 2 4 2 4" xfId="28762"/>
    <cellStyle name="Normal 4 2 3 2 4 2 4 2" xfId="28763"/>
    <cellStyle name="Normal 4 2 3 2 4 2 4 2 2" xfId="28764"/>
    <cellStyle name="Normal 4 2 3 2 4 2 4 2 3" xfId="28765"/>
    <cellStyle name="Normal 4 2 3 2 4 2 4 3" xfId="28766"/>
    <cellStyle name="Normal 4 2 3 2 4 2 4 4" xfId="28767"/>
    <cellStyle name="Normal 4 2 3 2 4 2 4 5" xfId="28768"/>
    <cellStyle name="Normal 4 2 3 2 4 2 5" xfId="28769"/>
    <cellStyle name="Normal 4 2 3 2 4 2 5 2" xfId="28770"/>
    <cellStyle name="Normal 4 2 3 2 4 2 5 3" xfId="28771"/>
    <cellStyle name="Normal 4 2 3 2 4 2 6" xfId="28772"/>
    <cellStyle name="Normal 4 2 3 2 4 2 7" xfId="28773"/>
    <cellStyle name="Normal 4 2 3 2 4 2 8" xfId="28774"/>
    <cellStyle name="Normal 4 2 3 2 4 3" xfId="28775"/>
    <cellStyle name="Normal 4 2 3 2 4 3 2" xfId="28776"/>
    <cellStyle name="Normal 4 2 3 2 4 3 2 2" xfId="28777"/>
    <cellStyle name="Normal 4 2 3 2 4 3 2 2 2" xfId="28778"/>
    <cellStyle name="Normal 4 2 3 2 4 3 2 2 3" xfId="28779"/>
    <cellStyle name="Normal 4 2 3 2 4 3 2 3" xfId="28780"/>
    <cellStyle name="Normal 4 2 3 2 4 3 2 4" xfId="28781"/>
    <cellStyle name="Normal 4 2 3 2 4 3 2 5" xfId="28782"/>
    <cellStyle name="Normal 4 2 3 2 4 3 3" xfId="28783"/>
    <cellStyle name="Normal 4 2 3 2 4 3 3 2" xfId="28784"/>
    <cellStyle name="Normal 4 2 3 2 4 3 3 2 2" xfId="28785"/>
    <cellStyle name="Normal 4 2 3 2 4 3 3 2 3" xfId="28786"/>
    <cellStyle name="Normal 4 2 3 2 4 3 3 3" xfId="28787"/>
    <cellStyle name="Normal 4 2 3 2 4 3 3 4" xfId="28788"/>
    <cellStyle name="Normal 4 2 3 2 4 3 3 5" xfId="28789"/>
    <cellStyle name="Normal 4 2 3 2 4 3 4" xfId="28790"/>
    <cellStyle name="Normal 4 2 3 2 4 3 4 2" xfId="28791"/>
    <cellStyle name="Normal 4 2 3 2 4 3 4 3" xfId="28792"/>
    <cellStyle name="Normal 4 2 3 2 4 3 5" xfId="28793"/>
    <cellStyle name="Normal 4 2 3 2 4 3 6" xfId="28794"/>
    <cellStyle name="Normal 4 2 3 2 4 3 7" xfId="28795"/>
    <cellStyle name="Normal 4 2 3 2 4 4" xfId="28796"/>
    <cellStyle name="Normal 4 2 3 2 4 4 2" xfId="28797"/>
    <cellStyle name="Normal 4 2 3 2 4 4 2 2" xfId="28798"/>
    <cellStyle name="Normal 4 2 3 2 4 4 2 3" xfId="28799"/>
    <cellStyle name="Normal 4 2 3 2 4 4 3" xfId="28800"/>
    <cellStyle name="Normal 4 2 3 2 4 4 4" xfId="28801"/>
    <cellStyle name="Normal 4 2 3 2 4 4 5" xfId="28802"/>
    <cellStyle name="Normal 4 2 3 2 4 5" xfId="28803"/>
    <cellStyle name="Normal 4 2 3 2 4 5 2" xfId="28804"/>
    <cellStyle name="Normal 4 2 3 2 4 5 2 2" xfId="28805"/>
    <cellStyle name="Normal 4 2 3 2 4 5 2 3" xfId="28806"/>
    <cellStyle name="Normal 4 2 3 2 4 5 3" xfId="28807"/>
    <cellStyle name="Normal 4 2 3 2 4 5 4" xfId="28808"/>
    <cellStyle name="Normal 4 2 3 2 4 5 5" xfId="28809"/>
    <cellStyle name="Normal 4 2 3 2 4 6" xfId="28810"/>
    <cellStyle name="Normal 4 2 3 2 4 6 2" xfId="28811"/>
    <cellStyle name="Normal 4 2 3 2 4 6 3" xfId="28812"/>
    <cellStyle name="Normal 4 2 3 2 4 7" xfId="28813"/>
    <cellStyle name="Normal 4 2 3 2 4 8" xfId="28814"/>
    <cellStyle name="Normal 4 2 3 2 4 9" xfId="28815"/>
    <cellStyle name="Normal 4 2 3 2 5" xfId="28816"/>
    <cellStyle name="Normal 4 2 3 2 5 2" xfId="28817"/>
    <cellStyle name="Normal 4 2 3 2 5 2 2" xfId="28818"/>
    <cellStyle name="Normal 4 2 3 2 5 2 2 2" xfId="28819"/>
    <cellStyle name="Normal 4 2 3 2 5 2 2 2 2" xfId="28820"/>
    <cellStyle name="Normal 4 2 3 2 5 2 2 2 3" xfId="28821"/>
    <cellStyle name="Normal 4 2 3 2 5 2 2 3" xfId="28822"/>
    <cellStyle name="Normal 4 2 3 2 5 2 2 4" xfId="28823"/>
    <cellStyle name="Normal 4 2 3 2 5 2 2 5" xfId="28824"/>
    <cellStyle name="Normal 4 2 3 2 5 2 3" xfId="28825"/>
    <cellStyle name="Normal 4 2 3 2 5 2 3 2" xfId="28826"/>
    <cellStyle name="Normal 4 2 3 2 5 2 3 2 2" xfId="28827"/>
    <cellStyle name="Normal 4 2 3 2 5 2 3 2 3" xfId="28828"/>
    <cellStyle name="Normal 4 2 3 2 5 2 3 3" xfId="28829"/>
    <cellStyle name="Normal 4 2 3 2 5 2 3 4" xfId="28830"/>
    <cellStyle name="Normal 4 2 3 2 5 2 3 5" xfId="28831"/>
    <cellStyle name="Normal 4 2 3 2 5 2 4" xfId="28832"/>
    <cellStyle name="Normal 4 2 3 2 5 2 4 2" xfId="28833"/>
    <cellStyle name="Normal 4 2 3 2 5 2 4 3" xfId="28834"/>
    <cellStyle name="Normal 4 2 3 2 5 2 5" xfId="28835"/>
    <cellStyle name="Normal 4 2 3 2 5 2 6" xfId="28836"/>
    <cellStyle name="Normal 4 2 3 2 5 2 7" xfId="28837"/>
    <cellStyle name="Normal 4 2 3 2 5 3" xfId="28838"/>
    <cellStyle name="Normal 4 2 3 2 5 3 2" xfId="28839"/>
    <cellStyle name="Normal 4 2 3 2 5 3 2 2" xfId="28840"/>
    <cellStyle name="Normal 4 2 3 2 5 3 2 3" xfId="28841"/>
    <cellStyle name="Normal 4 2 3 2 5 3 3" xfId="28842"/>
    <cellStyle name="Normal 4 2 3 2 5 3 4" xfId="28843"/>
    <cellStyle name="Normal 4 2 3 2 5 3 5" xfId="28844"/>
    <cellStyle name="Normal 4 2 3 2 5 4" xfId="28845"/>
    <cellStyle name="Normal 4 2 3 2 5 4 2" xfId="28846"/>
    <cellStyle name="Normal 4 2 3 2 5 4 2 2" xfId="28847"/>
    <cellStyle name="Normal 4 2 3 2 5 4 2 3" xfId="28848"/>
    <cellStyle name="Normal 4 2 3 2 5 4 3" xfId="28849"/>
    <cellStyle name="Normal 4 2 3 2 5 4 4" xfId="28850"/>
    <cellStyle name="Normal 4 2 3 2 5 4 5" xfId="28851"/>
    <cellStyle name="Normal 4 2 3 2 5 5" xfId="28852"/>
    <cellStyle name="Normal 4 2 3 2 5 5 2" xfId="28853"/>
    <cellStyle name="Normal 4 2 3 2 5 5 3" xfId="28854"/>
    <cellStyle name="Normal 4 2 3 2 5 6" xfId="28855"/>
    <cellStyle name="Normal 4 2 3 2 5 7" xfId="28856"/>
    <cellStyle name="Normal 4 2 3 2 5 8" xfId="28857"/>
    <cellStyle name="Normal 4 2 3 2 6" xfId="28858"/>
    <cellStyle name="Normal 4 2 3 2 6 2" xfId="28859"/>
    <cellStyle name="Normal 4 2 3 2 6 2 2" xfId="28860"/>
    <cellStyle name="Normal 4 2 3 2 6 2 2 2" xfId="28861"/>
    <cellStyle name="Normal 4 2 3 2 6 2 2 3" xfId="28862"/>
    <cellStyle name="Normal 4 2 3 2 6 2 3" xfId="28863"/>
    <cellStyle name="Normal 4 2 3 2 6 2 4" xfId="28864"/>
    <cellStyle name="Normal 4 2 3 2 6 2 5" xfId="28865"/>
    <cellStyle name="Normal 4 2 3 2 6 3" xfId="28866"/>
    <cellStyle name="Normal 4 2 3 2 6 3 2" xfId="28867"/>
    <cellStyle name="Normal 4 2 3 2 6 3 2 2" xfId="28868"/>
    <cellStyle name="Normal 4 2 3 2 6 3 2 3" xfId="28869"/>
    <cellStyle name="Normal 4 2 3 2 6 3 3" xfId="28870"/>
    <cellStyle name="Normal 4 2 3 2 6 3 4" xfId="28871"/>
    <cellStyle name="Normal 4 2 3 2 6 3 5" xfId="28872"/>
    <cellStyle name="Normal 4 2 3 2 6 4" xfId="28873"/>
    <cellStyle name="Normal 4 2 3 2 6 4 2" xfId="28874"/>
    <cellStyle name="Normal 4 2 3 2 6 4 3" xfId="28875"/>
    <cellStyle name="Normal 4 2 3 2 6 5" xfId="28876"/>
    <cellStyle name="Normal 4 2 3 2 6 6" xfId="28877"/>
    <cellStyle name="Normal 4 2 3 2 6 7" xfId="28878"/>
    <cellStyle name="Normal 4 2 3 2 7" xfId="28879"/>
    <cellStyle name="Normal 4 2 3 2 7 2" xfId="28880"/>
    <cellStyle name="Normal 4 2 3 2 7 2 2" xfId="28881"/>
    <cellStyle name="Normal 4 2 3 2 7 2 3" xfId="28882"/>
    <cellStyle name="Normal 4 2 3 2 7 3" xfId="28883"/>
    <cellStyle name="Normal 4 2 3 2 7 4" xfId="28884"/>
    <cellStyle name="Normal 4 2 3 2 7 5" xfId="28885"/>
    <cellStyle name="Normal 4 2 3 2 8" xfId="28886"/>
    <cellStyle name="Normal 4 2 3 2 8 2" xfId="28887"/>
    <cellStyle name="Normal 4 2 3 2 8 2 2" xfId="28888"/>
    <cellStyle name="Normal 4 2 3 2 8 2 3" xfId="28889"/>
    <cellStyle name="Normal 4 2 3 2 8 3" xfId="28890"/>
    <cellStyle name="Normal 4 2 3 2 8 4" xfId="28891"/>
    <cellStyle name="Normal 4 2 3 2 8 5" xfId="28892"/>
    <cellStyle name="Normal 4 2 3 2 9" xfId="28893"/>
    <cellStyle name="Normal 4 2 3 2 9 2" xfId="28894"/>
    <cellStyle name="Normal 4 2 3 2 9 3" xfId="28895"/>
    <cellStyle name="Normal 4 2 3 3" xfId="28896"/>
    <cellStyle name="Normal 4 2 3 3 2" xfId="28897"/>
    <cellStyle name="Normal 4 2 3 3 2 2" xfId="28898"/>
    <cellStyle name="Normal 4 2 3 3 2 2 2" xfId="28899"/>
    <cellStyle name="Normal 4 2 3 3 2 2 2 2" xfId="28900"/>
    <cellStyle name="Normal 4 2 3 3 2 2 2 2 2" xfId="28901"/>
    <cellStyle name="Normal 4 2 3 3 2 2 2 2 3" xfId="28902"/>
    <cellStyle name="Normal 4 2 3 3 2 2 2 3" xfId="28903"/>
    <cellStyle name="Normal 4 2 3 3 2 2 2 4" xfId="28904"/>
    <cellStyle name="Normal 4 2 3 3 2 2 2 5" xfId="28905"/>
    <cellStyle name="Normal 4 2 3 3 2 2 3" xfId="28906"/>
    <cellStyle name="Normal 4 2 3 3 2 2 3 2" xfId="28907"/>
    <cellStyle name="Normal 4 2 3 3 2 2 3 2 2" xfId="28908"/>
    <cellStyle name="Normal 4 2 3 3 2 2 3 2 3" xfId="28909"/>
    <cellStyle name="Normal 4 2 3 3 2 2 3 3" xfId="28910"/>
    <cellStyle name="Normal 4 2 3 3 2 2 3 4" xfId="28911"/>
    <cellStyle name="Normal 4 2 3 3 2 2 3 5" xfId="28912"/>
    <cellStyle name="Normal 4 2 3 3 2 2 4" xfId="28913"/>
    <cellStyle name="Normal 4 2 3 3 2 2 4 2" xfId="28914"/>
    <cellStyle name="Normal 4 2 3 3 2 2 4 3" xfId="28915"/>
    <cellStyle name="Normal 4 2 3 3 2 2 5" xfId="28916"/>
    <cellStyle name="Normal 4 2 3 3 2 2 6" xfId="28917"/>
    <cellStyle name="Normal 4 2 3 3 2 2 7" xfId="28918"/>
    <cellStyle name="Normal 4 2 3 3 2 3" xfId="28919"/>
    <cellStyle name="Normal 4 2 3 3 2 3 2" xfId="28920"/>
    <cellStyle name="Normal 4 2 3 3 2 3 2 2" xfId="28921"/>
    <cellStyle name="Normal 4 2 3 3 2 3 2 3" xfId="28922"/>
    <cellStyle name="Normal 4 2 3 3 2 3 3" xfId="28923"/>
    <cellStyle name="Normal 4 2 3 3 2 3 4" xfId="28924"/>
    <cellStyle name="Normal 4 2 3 3 2 3 5" xfId="28925"/>
    <cellStyle name="Normal 4 2 3 3 2 4" xfId="28926"/>
    <cellStyle name="Normal 4 2 3 3 2 4 2" xfId="28927"/>
    <cellStyle name="Normal 4 2 3 3 2 4 2 2" xfId="28928"/>
    <cellStyle name="Normal 4 2 3 3 2 4 2 3" xfId="28929"/>
    <cellStyle name="Normal 4 2 3 3 2 4 3" xfId="28930"/>
    <cellStyle name="Normal 4 2 3 3 2 4 4" xfId="28931"/>
    <cellStyle name="Normal 4 2 3 3 2 4 5" xfId="28932"/>
    <cellStyle name="Normal 4 2 3 3 2 5" xfId="28933"/>
    <cellStyle name="Normal 4 2 3 3 2 5 2" xfId="28934"/>
    <cellStyle name="Normal 4 2 3 3 2 5 3" xfId="28935"/>
    <cellStyle name="Normal 4 2 3 3 2 6" xfId="28936"/>
    <cellStyle name="Normal 4 2 3 3 2 7" xfId="28937"/>
    <cellStyle name="Normal 4 2 3 3 2 8" xfId="28938"/>
    <cellStyle name="Normal 4 2 3 3 3" xfId="28939"/>
    <cellStyle name="Normal 4 2 3 3 3 2" xfId="28940"/>
    <cellStyle name="Normal 4 2 3 3 3 2 2" xfId="28941"/>
    <cellStyle name="Normal 4 2 3 3 3 2 2 2" xfId="28942"/>
    <cellStyle name="Normal 4 2 3 3 3 2 2 3" xfId="28943"/>
    <cellStyle name="Normal 4 2 3 3 3 2 3" xfId="28944"/>
    <cellStyle name="Normal 4 2 3 3 3 2 4" xfId="28945"/>
    <cellStyle name="Normal 4 2 3 3 3 2 5" xfId="28946"/>
    <cellStyle name="Normal 4 2 3 3 3 3" xfId="28947"/>
    <cellStyle name="Normal 4 2 3 3 3 3 2" xfId="28948"/>
    <cellStyle name="Normal 4 2 3 3 3 3 2 2" xfId="28949"/>
    <cellStyle name="Normal 4 2 3 3 3 3 2 3" xfId="28950"/>
    <cellStyle name="Normal 4 2 3 3 3 3 3" xfId="28951"/>
    <cellStyle name="Normal 4 2 3 3 3 3 4" xfId="28952"/>
    <cellStyle name="Normal 4 2 3 3 3 3 5" xfId="28953"/>
    <cellStyle name="Normal 4 2 3 3 3 4" xfId="28954"/>
    <cellStyle name="Normal 4 2 3 3 3 4 2" xfId="28955"/>
    <cellStyle name="Normal 4 2 3 3 3 4 3" xfId="28956"/>
    <cellStyle name="Normal 4 2 3 3 3 5" xfId="28957"/>
    <cellStyle name="Normal 4 2 3 3 3 6" xfId="28958"/>
    <cellStyle name="Normal 4 2 3 3 3 7" xfId="28959"/>
    <cellStyle name="Normal 4 2 3 3 4" xfId="28960"/>
    <cellStyle name="Normal 4 2 3 3 4 2" xfId="28961"/>
    <cellStyle name="Normal 4 2 3 3 4 2 2" xfId="28962"/>
    <cellStyle name="Normal 4 2 3 3 4 2 3" xfId="28963"/>
    <cellStyle name="Normal 4 2 3 3 4 3" xfId="28964"/>
    <cellStyle name="Normal 4 2 3 3 4 4" xfId="28965"/>
    <cellStyle name="Normal 4 2 3 3 4 5" xfId="28966"/>
    <cellStyle name="Normal 4 2 3 3 5" xfId="28967"/>
    <cellStyle name="Normal 4 2 3 3 5 2" xfId="28968"/>
    <cellStyle name="Normal 4 2 3 3 5 2 2" xfId="28969"/>
    <cellStyle name="Normal 4 2 3 3 5 2 3" xfId="28970"/>
    <cellStyle name="Normal 4 2 3 3 5 3" xfId="28971"/>
    <cellStyle name="Normal 4 2 3 3 5 4" xfId="28972"/>
    <cellStyle name="Normal 4 2 3 3 5 5" xfId="28973"/>
    <cellStyle name="Normal 4 2 3 3 6" xfId="28974"/>
    <cellStyle name="Normal 4 2 3 3 6 2" xfId="28975"/>
    <cellStyle name="Normal 4 2 3 3 6 3" xfId="28976"/>
    <cellStyle name="Normal 4 2 3 3 7" xfId="28977"/>
    <cellStyle name="Normal 4 2 3 3 8" xfId="28978"/>
    <cellStyle name="Normal 4 2 3 3 9" xfId="28979"/>
    <cellStyle name="Normal 4 2 3 4" xfId="28980"/>
    <cellStyle name="Normal 4 2 3 4 2" xfId="28981"/>
    <cellStyle name="Normal 4 2 3 4 2 2" xfId="28982"/>
    <cellStyle name="Normal 4 2 3 4 2 2 2" xfId="28983"/>
    <cellStyle name="Normal 4 2 3 4 2 2 2 2" xfId="28984"/>
    <cellStyle name="Normal 4 2 3 4 2 2 2 2 2" xfId="28985"/>
    <cellStyle name="Normal 4 2 3 4 2 2 2 2 3" xfId="28986"/>
    <cellStyle name="Normal 4 2 3 4 2 2 2 3" xfId="28987"/>
    <cellStyle name="Normal 4 2 3 4 2 2 2 4" xfId="28988"/>
    <cellStyle name="Normal 4 2 3 4 2 2 2 5" xfId="28989"/>
    <cellStyle name="Normal 4 2 3 4 2 2 3" xfId="28990"/>
    <cellStyle name="Normal 4 2 3 4 2 2 3 2" xfId="28991"/>
    <cellStyle name="Normal 4 2 3 4 2 2 3 2 2" xfId="28992"/>
    <cellStyle name="Normal 4 2 3 4 2 2 3 2 3" xfId="28993"/>
    <cellStyle name="Normal 4 2 3 4 2 2 3 3" xfId="28994"/>
    <cellStyle name="Normal 4 2 3 4 2 2 3 4" xfId="28995"/>
    <cellStyle name="Normal 4 2 3 4 2 2 3 5" xfId="28996"/>
    <cellStyle name="Normal 4 2 3 4 2 2 4" xfId="28997"/>
    <cellStyle name="Normal 4 2 3 4 2 2 4 2" xfId="28998"/>
    <cellStyle name="Normal 4 2 3 4 2 2 4 3" xfId="28999"/>
    <cellStyle name="Normal 4 2 3 4 2 2 5" xfId="29000"/>
    <cellStyle name="Normal 4 2 3 4 2 2 6" xfId="29001"/>
    <cellStyle name="Normal 4 2 3 4 2 2 7" xfId="29002"/>
    <cellStyle name="Normal 4 2 3 4 2 3" xfId="29003"/>
    <cellStyle name="Normal 4 2 3 4 2 3 2" xfId="29004"/>
    <cellStyle name="Normal 4 2 3 4 2 3 2 2" xfId="29005"/>
    <cellStyle name="Normal 4 2 3 4 2 3 2 3" xfId="29006"/>
    <cellStyle name="Normal 4 2 3 4 2 3 3" xfId="29007"/>
    <cellStyle name="Normal 4 2 3 4 2 3 4" xfId="29008"/>
    <cellStyle name="Normal 4 2 3 4 2 3 5" xfId="29009"/>
    <cellStyle name="Normal 4 2 3 4 2 4" xfId="29010"/>
    <cellStyle name="Normal 4 2 3 4 2 4 2" xfId="29011"/>
    <cellStyle name="Normal 4 2 3 4 2 4 2 2" xfId="29012"/>
    <cellStyle name="Normal 4 2 3 4 2 4 2 3" xfId="29013"/>
    <cellStyle name="Normal 4 2 3 4 2 4 3" xfId="29014"/>
    <cellStyle name="Normal 4 2 3 4 2 4 4" xfId="29015"/>
    <cellStyle name="Normal 4 2 3 4 2 4 5" xfId="29016"/>
    <cellStyle name="Normal 4 2 3 4 2 5" xfId="29017"/>
    <cellStyle name="Normal 4 2 3 4 2 5 2" xfId="29018"/>
    <cellStyle name="Normal 4 2 3 4 2 5 3" xfId="29019"/>
    <cellStyle name="Normal 4 2 3 4 2 6" xfId="29020"/>
    <cellStyle name="Normal 4 2 3 4 2 7" xfId="29021"/>
    <cellStyle name="Normal 4 2 3 4 2 8" xfId="29022"/>
    <cellStyle name="Normal 4 2 3 4 3" xfId="29023"/>
    <cellStyle name="Normal 4 2 3 4 3 2" xfId="29024"/>
    <cellStyle name="Normal 4 2 3 4 3 2 2" xfId="29025"/>
    <cellStyle name="Normal 4 2 3 4 3 2 2 2" xfId="29026"/>
    <cellStyle name="Normal 4 2 3 4 3 2 2 3" xfId="29027"/>
    <cellStyle name="Normal 4 2 3 4 3 2 3" xfId="29028"/>
    <cellStyle name="Normal 4 2 3 4 3 2 4" xfId="29029"/>
    <cellStyle name="Normal 4 2 3 4 3 2 5" xfId="29030"/>
    <cellStyle name="Normal 4 2 3 4 3 3" xfId="29031"/>
    <cellStyle name="Normal 4 2 3 4 3 3 2" xfId="29032"/>
    <cellStyle name="Normal 4 2 3 4 3 3 2 2" xfId="29033"/>
    <cellStyle name="Normal 4 2 3 4 3 3 2 3" xfId="29034"/>
    <cellStyle name="Normal 4 2 3 4 3 3 3" xfId="29035"/>
    <cellStyle name="Normal 4 2 3 4 3 3 4" xfId="29036"/>
    <cellStyle name="Normal 4 2 3 4 3 3 5" xfId="29037"/>
    <cellStyle name="Normal 4 2 3 4 3 4" xfId="29038"/>
    <cellStyle name="Normal 4 2 3 4 3 4 2" xfId="29039"/>
    <cellStyle name="Normal 4 2 3 4 3 4 3" xfId="29040"/>
    <cellStyle name="Normal 4 2 3 4 3 5" xfId="29041"/>
    <cellStyle name="Normal 4 2 3 4 3 6" xfId="29042"/>
    <cellStyle name="Normal 4 2 3 4 3 7" xfId="29043"/>
    <cellStyle name="Normal 4 2 3 4 4" xfId="29044"/>
    <cellStyle name="Normal 4 2 3 4 4 2" xfId="29045"/>
    <cellStyle name="Normal 4 2 3 4 4 2 2" xfId="29046"/>
    <cellStyle name="Normal 4 2 3 4 4 2 3" xfId="29047"/>
    <cellStyle name="Normal 4 2 3 4 4 3" xfId="29048"/>
    <cellStyle name="Normal 4 2 3 4 4 4" xfId="29049"/>
    <cellStyle name="Normal 4 2 3 4 4 5" xfId="29050"/>
    <cellStyle name="Normal 4 2 3 4 5" xfId="29051"/>
    <cellStyle name="Normal 4 2 3 4 5 2" xfId="29052"/>
    <cellStyle name="Normal 4 2 3 4 5 2 2" xfId="29053"/>
    <cellStyle name="Normal 4 2 3 4 5 2 3" xfId="29054"/>
    <cellStyle name="Normal 4 2 3 4 5 3" xfId="29055"/>
    <cellStyle name="Normal 4 2 3 4 5 4" xfId="29056"/>
    <cellStyle name="Normal 4 2 3 4 5 5" xfId="29057"/>
    <cellStyle name="Normal 4 2 3 4 6" xfId="29058"/>
    <cellStyle name="Normal 4 2 3 4 6 2" xfId="29059"/>
    <cellStyle name="Normal 4 2 3 4 6 3" xfId="29060"/>
    <cellStyle name="Normal 4 2 3 4 7" xfId="29061"/>
    <cellStyle name="Normal 4 2 3 4 8" xfId="29062"/>
    <cellStyle name="Normal 4 2 3 4 9" xfId="29063"/>
    <cellStyle name="Normal 4 2 3 5" xfId="29064"/>
    <cellStyle name="Normal 4 2 3 5 2" xfId="29065"/>
    <cellStyle name="Normal 4 2 3 5 2 2" xfId="29066"/>
    <cellStyle name="Normal 4 2 3 5 2 2 2" xfId="29067"/>
    <cellStyle name="Normal 4 2 3 5 2 2 2 2" xfId="29068"/>
    <cellStyle name="Normal 4 2 3 5 2 2 2 2 2" xfId="29069"/>
    <cellStyle name="Normal 4 2 3 5 2 2 2 2 3" xfId="29070"/>
    <cellStyle name="Normal 4 2 3 5 2 2 2 3" xfId="29071"/>
    <cellStyle name="Normal 4 2 3 5 2 2 2 4" xfId="29072"/>
    <cellStyle name="Normal 4 2 3 5 2 2 2 5" xfId="29073"/>
    <cellStyle name="Normal 4 2 3 5 2 2 3" xfId="29074"/>
    <cellStyle name="Normal 4 2 3 5 2 2 3 2" xfId="29075"/>
    <cellStyle name="Normal 4 2 3 5 2 2 3 2 2" xfId="29076"/>
    <cellStyle name="Normal 4 2 3 5 2 2 3 2 3" xfId="29077"/>
    <cellStyle name="Normal 4 2 3 5 2 2 3 3" xfId="29078"/>
    <cellStyle name="Normal 4 2 3 5 2 2 3 4" xfId="29079"/>
    <cellStyle name="Normal 4 2 3 5 2 2 3 5" xfId="29080"/>
    <cellStyle name="Normal 4 2 3 5 2 2 4" xfId="29081"/>
    <cellStyle name="Normal 4 2 3 5 2 2 4 2" xfId="29082"/>
    <cellStyle name="Normal 4 2 3 5 2 2 4 3" xfId="29083"/>
    <cellStyle name="Normal 4 2 3 5 2 2 5" xfId="29084"/>
    <cellStyle name="Normal 4 2 3 5 2 2 6" xfId="29085"/>
    <cellStyle name="Normal 4 2 3 5 2 2 7" xfId="29086"/>
    <cellStyle name="Normal 4 2 3 5 2 3" xfId="29087"/>
    <cellStyle name="Normal 4 2 3 5 2 3 2" xfId="29088"/>
    <cellStyle name="Normal 4 2 3 5 2 3 2 2" xfId="29089"/>
    <cellStyle name="Normal 4 2 3 5 2 3 2 3" xfId="29090"/>
    <cellStyle name="Normal 4 2 3 5 2 3 3" xfId="29091"/>
    <cellStyle name="Normal 4 2 3 5 2 3 4" xfId="29092"/>
    <cellStyle name="Normal 4 2 3 5 2 3 5" xfId="29093"/>
    <cellStyle name="Normal 4 2 3 5 2 4" xfId="29094"/>
    <cellStyle name="Normal 4 2 3 5 2 4 2" xfId="29095"/>
    <cellStyle name="Normal 4 2 3 5 2 4 2 2" xfId="29096"/>
    <cellStyle name="Normal 4 2 3 5 2 4 2 3" xfId="29097"/>
    <cellStyle name="Normal 4 2 3 5 2 4 3" xfId="29098"/>
    <cellStyle name="Normal 4 2 3 5 2 4 4" xfId="29099"/>
    <cellStyle name="Normal 4 2 3 5 2 4 5" xfId="29100"/>
    <cellStyle name="Normal 4 2 3 5 2 5" xfId="29101"/>
    <cellStyle name="Normal 4 2 3 5 2 5 2" xfId="29102"/>
    <cellStyle name="Normal 4 2 3 5 2 5 3" xfId="29103"/>
    <cellStyle name="Normal 4 2 3 5 2 6" xfId="29104"/>
    <cellStyle name="Normal 4 2 3 5 2 7" xfId="29105"/>
    <cellStyle name="Normal 4 2 3 5 2 8" xfId="29106"/>
    <cellStyle name="Normal 4 2 3 5 3" xfId="29107"/>
    <cellStyle name="Normal 4 2 3 5 3 2" xfId="29108"/>
    <cellStyle name="Normal 4 2 3 5 3 2 2" xfId="29109"/>
    <cellStyle name="Normal 4 2 3 5 3 2 2 2" xfId="29110"/>
    <cellStyle name="Normal 4 2 3 5 3 2 2 3" xfId="29111"/>
    <cellStyle name="Normal 4 2 3 5 3 2 3" xfId="29112"/>
    <cellStyle name="Normal 4 2 3 5 3 2 4" xfId="29113"/>
    <cellStyle name="Normal 4 2 3 5 3 2 5" xfId="29114"/>
    <cellStyle name="Normal 4 2 3 5 3 3" xfId="29115"/>
    <cellStyle name="Normal 4 2 3 5 3 3 2" xfId="29116"/>
    <cellStyle name="Normal 4 2 3 5 3 3 2 2" xfId="29117"/>
    <cellStyle name="Normal 4 2 3 5 3 3 2 3" xfId="29118"/>
    <cellStyle name="Normal 4 2 3 5 3 3 3" xfId="29119"/>
    <cellStyle name="Normal 4 2 3 5 3 3 4" xfId="29120"/>
    <cellStyle name="Normal 4 2 3 5 3 3 5" xfId="29121"/>
    <cellStyle name="Normal 4 2 3 5 3 4" xfId="29122"/>
    <cellStyle name="Normal 4 2 3 5 3 4 2" xfId="29123"/>
    <cellStyle name="Normal 4 2 3 5 3 4 3" xfId="29124"/>
    <cellStyle name="Normal 4 2 3 5 3 5" xfId="29125"/>
    <cellStyle name="Normal 4 2 3 5 3 6" xfId="29126"/>
    <cellStyle name="Normal 4 2 3 5 3 7" xfId="29127"/>
    <cellStyle name="Normal 4 2 3 5 4" xfId="29128"/>
    <cellStyle name="Normal 4 2 3 5 4 2" xfId="29129"/>
    <cellStyle name="Normal 4 2 3 5 4 2 2" xfId="29130"/>
    <cellStyle name="Normal 4 2 3 5 4 2 3" xfId="29131"/>
    <cellStyle name="Normal 4 2 3 5 4 3" xfId="29132"/>
    <cellStyle name="Normal 4 2 3 5 4 4" xfId="29133"/>
    <cellStyle name="Normal 4 2 3 5 4 5" xfId="29134"/>
    <cellStyle name="Normal 4 2 3 5 5" xfId="29135"/>
    <cellStyle name="Normal 4 2 3 5 5 2" xfId="29136"/>
    <cellStyle name="Normal 4 2 3 5 5 2 2" xfId="29137"/>
    <cellStyle name="Normal 4 2 3 5 5 2 3" xfId="29138"/>
    <cellStyle name="Normal 4 2 3 5 5 3" xfId="29139"/>
    <cellStyle name="Normal 4 2 3 5 5 4" xfId="29140"/>
    <cellStyle name="Normal 4 2 3 5 5 5" xfId="29141"/>
    <cellStyle name="Normal 4 2 3 5 6" xfId="29142"/>
    <cellStyle name="Normal 4 2 3 5 6 2" xfId="29143"/>
    <cellStyle name="Normal 4 2 3 5 6 3" xfId="29144"/>
    <cellStyle name="Normal 4 2 3 5 7" xfId="29145"/>
    <cellStyle name="Normal 4 2 3 5 8" xfId="29146"/>
    <cellStyle name="Normal 4 2 3 5 9" xfId="29147"/>
    <cellStyle name="Normal 4 2 3 6" xfId="29148"/>
    <cellStyle name="Normal 4 2 3 6 2" xfId="29149"/>
    <cellStyle name="Normal 4 2 3 6 2 2" xfId="29150"/>
    <cellStyle name="Normal 4 2 3 6 2 2 2" xfId="29151"/>
    <cellStyle name="Normal 4 2 3 6 2 2 2 2" xfId="29152"/>
    <cellStyle name="Normal 4 2 3 6 2 2 2 3" xfId="29153"/>
    <cellStyle name="Normal 4 2 3 6 2 2 3" xfId="29154"/>
    <cellStyle name="Normal 4 2 3 6 2 2 4" xfId="29155"/>
    <cellStyle name="Normal 4 2 3 6 2 2 5" xfId="29156"/>
    <cellStyle name="Normal 4 2 3 6 2 3" xfId="29157"/>
    <cellStyle name="Normal 4 2 3 6 2 3 2" xfId="29158"/>
    <cellStyle name="Normal 4 2 3 6 2 3 2 2" xfId="29159"/>
    <cellStyle name="Normal 4 2 3 6 2 3 2 3" xfId="29160"/>
    <cellStyle name="Normal 4 2 3 6 2 3 3" xfId="29161"/>
    <cellStyle name="Normal 4 2 3 6 2 3 4" xfId="29162"/>
    <cellStyle name="Normal 4 2 3 6 2 3 5" xfId="29163"/>
    <cellStyle name="Normal 4 2 3 6 2 4" xfId="29164"/>
    <cellStyle name="Normal 4 2 3 6 2 4 2" xfId="29165"/>
    <cellStyle name="Normal 4 2 3 6 2 4 3" xfId="29166"/>
    <cellStyle name="Normal 4 2 3 6 2 5" xfId="29167"/>
    <cellStyle name="Normal 4 2 3 6 2 6" xfId="29168"/>
    <cellStyle name="Normal 4 2 3 6 2 7" xfId="29169"/>
    <cellStyle name="Normal 4 2 3 6 3" xfId="29170"/>
    <cellStyle name="Normal 4 2 3 6 3 2" xfId="29171"/>
    <cellStyle name="Normal 4 2 3 6 3 2 2" xfId="29172"/>
    <cellStyle name="Normal 4 2 3 6 3 2 3" xfId="29173"/>
    <cellStyle name="Normal 4 2 3 6 3 3" xfId="29174"/>
    <cellStyle name="Normal 4 2 3 6 3 4" xfId="29175"/>
    <cellStyle name="Normal 4 2 3 6 3 5" xfId="29176"/>
    <cellStyle name="Normal 4 2 3 6 4" xfId="29177"/>
    <cellStyle name="Normal 4 2 3 6 4 2" xfId="29178"/>
    <cellStyle name="Normal 4 2 3 6 4 2 2" xfId="29179"/>
    <cellStyle name="Normal 4 2 3 6 4 2 3" xfId="29180"/>
    <cellStyle name="Normal 4 2 3 6 4 3" xfId="29181"/>
    <cellStyle name="Normal 4 2 3 6 4 4" xfId="29182"/>
    <cellStyle name="Normal 4 2 3 6 4 5" xfId="29183"/>
    <cellStyle name="Normal 4 2 3 6 5" xfId="29184"/>
    <cellStyle name="Normal 4 2 3 6 5 2" xfId="29185"/>
    <cellStyle name="Normal 4 2 3 6 5 3" xfId="29186"/>
    <cellStyle name="Normal 4 2 3 6 6" xfId="29187"/>
    <cellStyle name="Normal 4 2 3 6 7" xfId="29188"/>
    <cellStyle name="Normal 4 2 3 6 8" xfId="29189"/>
    <cellStyle name="Normal 4 2 3 7" xfId="29190"/>
    <cellStyle name="Normal 4 2 3 7 2" xfId="29191"/>
    <cellStyle name="Normal 4 2 3 7 2 2" xfId="29192"/>
    <cellStyle name="Normal 4 2 3 7 2 2 2" xfId="29193"/>
    <cellStyle name="Normal 4 2 3 7 2 2 3" xfId="29194"/>
    <cellStyle name="Normal 4 2 3 7 2 3" xfId="29195"/>
    <cellStyle name="Normal 4 2 3 7 2 4" xfId="29196"/>
    <cellStyle name="Normal 4 2 3 7 2 5" xfId="29197"/>
    <cellStyle name="Normal 4 2 3 7 3" xfId="29198"/>
    <cellStyle name="Normal 4 2 3 7 3 2" xfId="29199"/>
    <cellStyle name="Normal 4 2 3 7 3 2 2" xfId="29200"/>
    <cellStyle name="Normal 4 2 3 7 3 2 3" xfId="29201"/>
    <cellStyle name="Normal 4 2 3 7 3 3" xfId="29202"/>
    <cellStyle name="Normal 4 2 3 7 3 4" xfId="29203"/>
    <cellStyle name="Normal 4 2 3 7 3 5" xfId="29204"/>
    <cellStyle name="Normal 4 2 3 7 4" xfId="29205"/>
    <cellStyle name="Normal 4 2 3 7 4 2" xfId="29206"/>
    <cellStyle name="Normal 4 2 3 7 4 3" xfId="29207"/>
    <cellStyle name="Normal 4 2 3 7 5" xfId="29208"/>
    <cellStyle name="Normal 4 2 3 7 6" xfId="29209"/>
    <cellStyle name="Normal 4 2 3 7 7" xfId="29210"/>
    <cellStyle name="Normal 4 2 3 8" xfId="29211"/>
    <cellStyle name="Normal 4 2 3 8 2" xfId="29212"/>
    <cellStyle name="Normal 4 2 3 8 2 2" xfId="29213"/>
    <cellStyle name="Normal 4 2 3 8 2 2 2" xfId="29214"/>
    <cellStyle name="Normal 4 2 3 8 2 2 3" xfId="29215"/>
    <cellStyle name="Normal 4 2 3 8 2 3" xfId="29216"/>
    <cellStyle name="Normal 4 2 3 8 2 4" xfId="29217"/>
    <cellStyle name="Normal 4 2 3 8 2 5" xfId="29218"/>
    <cellStyle name="Normal 4 2 3 8 3" xfId="29219"/>
    <cellStyle name="Normal 4 2 3 8 3 2" xfId="29220"/>
    <cellStyle name="Normal 4 2 3 8 3 2 2" xfId="29221"/>
    <cellStyle name="Normal 4 2 3 8 3 2 3" xfId="29222"/>
    <cellStyle name="Normal 4 2 3 8 3 3" xfId="29223"/>
    <cellStyle name="Normal 4 2 3 8 3 4" xfId="29224"/>
    <cellStyle name="Normal 4 2 3 8 3 5" xfId="29225"/>
    <cellStyle name="Normal 4 2 3 8 4" xfId="29226"/>
    <cellStyle name="Normal 4 2 3 8 4 2" xfId="29227"/>
    <cellStyle name="Normal 4 2 3 8 4 3" xfId="29228"/>
    <cellStyle name="Normal 4 2 3 8 5" xfId="29229"/>
    <cellStyle name="Normal 4 2 3 8 6" xfId="29230"/>
    <cellStyle name="Normal 4 2 3 8 7" xfId="29231"/>
    <cellStyle name="Normal 4 2 3 9" xfId="29232"/>
    <cellStyle name="Normal 4 2 3 9 2" xfId="29233"/>
    <cellStyle name="Normal 4 2 3 9 2 2" xfId="29234"/>
    <cellStyle name="Normal 4 2 3 9 2 3" xfId="29235"/>
    <cellStyle name="Normal 4 2 3 9 3" xfId="29236"/>
    <cellStyle name="Normal 4 2 3 9 4" xfId="29237"/>
    <cellStyle name="Normal 4 2 3 9 5" xfId="29238"/>
    <cellStyle name="Normal 4 2 4" xfId="14657"/>
    <cellStyle name="Normal 4 2 4 10" xfId="29240"/>
    <cellStyle name="Normal 4 2 4 11" xfId="29241"/>
    <cellStyle name="Normal 4 2 4 12" xfId="29242"/>
    <cellStyle name="Normal 4 2 4 13" xfId="29239"/>
    <cellStyle name="Normal 4 2 4 2" xfId="29243"/>
    <cellStyle name="Normal 4 2 4 2 2" xfId="29244"/>
    <cellStyle name="Normal 4 2 4 2 2 2" xfId="29245"/>
    <cellStyle name="Normal 4 2 4 2 2 2 2" xfId="29246"/>
    <cellStyle name="Normal 4 2 4 2 2 2 2 2" xfId="29247"/>
    <cellStyle name="Normal 4 2 4 2 2 2 2 2 2" xfId="29248"/>
    <cellStyle name="Normal 4 2 4 2 2 2 2 2 3" xfId="29249"/>
    <cellStyle name="Normal 4 2 4 2 2 2 2 3" xfId="29250"/>
    <cellStyle name="Normal 4 2 4 2 2 2 2 4" xfId="29251"/>
    <cellStyle name="Normal 4 2 4 2 2 2 2 5" xfId="29252"/>
    <cellStyle name="Normal 4 2 4 2 2 2 3" xfId="29253"/>
    <cellStyle name="Normal 4 2 4 2 2 2 3 2" xfId="29254"/>
    <cellStyle name="Normal 4 2 4 2 2 2 3 2 2" xfId="29255"/>
    <cellStyle name="Normal 4 2 4 2 2 2 3 2 3" xfId="29256"/>
    <cellStyle name="Normal 4 2 4 2 2 2 3 3" xfId="29257"/>
    <cellStyle name="Normal 4 2 4 2 2 2 3 4" xfId="29258"/>
    <cellStyle name="Normal 4 2 4 2 2 2 3 5" xfId="29259"/>
    <cellStyle name="Normal 4 2 4 2 2 2 4" xfId="29260"/>
    <cellStyle name="Normal 4 2 4 2 2 2 4 2" xfId="29261"/>
    <cellStyle name="Normal 4 2 4 2 2 2 4 3" xfId="29262"/>
    <cellStyle name="Normal 4 2 4 2 2 2 5" xfId="29263"/>
    <cellStyle name="Normal 4 2 4 2 2 2 6" xfId="29264"/>
    <cellStyle name="Normal 4 2 4 2 2 2 7" xfId="29265"/>
    <cellStyle name="Normal 4 2 4 2 2 3" xfId="29266"/>
    <cellStyle name="Normal 4 2 4 2 2 3 2" xfId="29267"/>
    <cellStyle name="Normal 4 2 4 2 2 3 2 2" xfId="29268"/>
    <cellStyle name="Normal 4 2 4 2 2 3 2 3" xfId="29269"/>
    <cellStyle name="Normal 4 2 4 2 2 3 3" xfId="29270"/>
    <cellStyle name="Normal 4 2 4 2 2 3 4" xfId="29271"/>
    <cellStyle name="Normal 4 2 4 2 2 3 5" xfId="29272"/>
    <cellStyle name="Normal 4 2 4 2 2 4" xfId="29273"/>
    <cellStyle name="Normal 4 2 4 2 2 4 2" xfId="29274"/>
    <cellStyle name="Normal 4 2 4 2 2 4 2 2" xfId="29275"/>
    <cellStyle name="Normal 4 2 4 2 2 4 2 3" xfId="29276"/>
    <cellStyle name="Normal 4 2 4 2 2 4 3" xfId="29277"/>
    <cellStyle name="Normal 4 2 4 2 2 4 4" xfId="29278"/>
    <cellStyle name="Normal 4 2 4 2 2 4 5" xfId="29279"/>
    <cellStyle name="Normal 4 2 4 2 2 5" xfId="29280"/>
    <cellStyle name="Normal 4 2 4 2 2 5 2" xfId="29281"/>
    <cellStyle name="Normal 4 2 4 2 2 5 3" xfId="29282"/>
    <cellStyle name="Normal 4 2 4 2 2 6" xfId="29283"/>
    <cellStyle name="Normal 4 2 4 2 2 7" xfId="29284"/>
    <cellStyle name="Normal 4 2 4 2 2 8" xfId="29285"/>
    <cellStyle name="Normal 4 2 4 2 3" xfId="29286"/>
    <cellStyle name="Normal 4 2 4 2 3 2" xfId="29287"/>
    <cellStyle name="Normal 4 2 4 2 3 2 2" xfId="29288"/>
    <cellStyle name="Normal 4 2 4 2 3 2 2 2" xfId="29289"/>
    <cellStyle name="Normal 4 2 4 2 3 2 2 3" xfId="29290"/>
    <cellStyle name="Normal 4 2 4 2 3 2 3" xfId="29291"/>
    <cellStyle name="Normal 4 2 4 2 3 2 4" xfId="29292"/>
    <cellStyle name="Normal 4 2 4 2 3 2 5" xfId="29293"/>
    <cellStyle name="Normal 4 2 4 2 3 3" xfId="29294"/>
    <cellStyle name="Normal 4 2 4 2 3 3 2" xfId="29295"/>
    <cellStyle name="Normal 4 2 4 2 3 3 2 2" xfId="29296"/>
    <cellStyle name="Normal 4 2 4 2 3 3 2 3" xfId="29297"/>
    <cellStyle name="Normal 4 2 4 2 3 3 3" xfId="29298"/>
    <cellStyle name="Normal 4 2 4 2 3 3 4" xfId="29299"/>
    <cellStyle name="Normal 4 2 4 2 3 3 5" xfId="29300"/>
    <cellStyle name="Normal 4 2 4 2 3 4" xfId="29301"/>
    <cellStyle name="Normal 4 2 4 2 3 4 2" xfId="29302"/>
    <cellStyle name="Normal 4 2 4 2 3 4 3" xfId="29303"/>
    <cellStyle name="Normal 4 2 4 2 3 5" xfId="29304"/>
    <cellStyle name="Normal 4 2 4 2 3 6" xfId="29305"/>
    <cellStyle name="Normal 4 2 4 2 3 7" xfId="29306"/>
    <cellStyle name="Normal 4 2 4 2 4" xfId="29307"/>
    <cellStyle name="Normal 4 2 4 2 4 2" xfId="29308"/>
    <cellStyle name="Normal 4 2 4 2 4 2 2" xfId="29309"/>
    <cellStyle name="Normal 4 2 4 2 4 2 3" xfId="29310"/>
    <cellStyle name="Normal 4 2 4 2 4 3" xfId="29311"/>
    <cellStyle name="Normal 4 2 4 2 4 4" xfId="29312"/>
    <cellStyle name="Normal 4 2 4 2 4 5" xfId="29313"/>
    <cellStyle name="Normal 4 2 4 2 5" xfId="29314"/>
    <cellStyle name="Normal 4 2 4 2 5 2" xfId="29315"/>
    <cellStyle name="Normal 4 2 4 2 5 2 2" xfId="29316"/>
    <cellStyle name="Normal 4 2 4 2 5 2 3" xfId="29317"/>
    <cellStyle name="Normal 4 2 4 2 5 3" xfId="29318"/>
    <cellStyle name="Normal 4 2 4 2 5 4" xfId="29319"/>
    <cellStyle name="Normal 4 2 4 2 5 5" xfId="29320"/>
    <cellStyle name="Normal 4 2 4 2 6" xfId="29321"/>
    <cellStyle name="Normal 4 2 4 2 6 2" xfId="29322"/>
    <cellStyle name="Normal 4 2 4 2 6 3" xfId="29323"/>
    <cellStyle name="Normal 4 2 4 2 7" xfId="29324"/>
    <cellStyle name="Normal 4 2 4 2 8" xfId="29325"/>
    <cellStyle name="Normal 4 2 4 2 9" xfId="29326"/>
    <cellStyle name="Normal 4 2 4 3" xfId="29327"/>
    <cellStyle name="Normal 4 2 4 3 2" xfId="29328"/>
    <cellStyle name="Normal 4 2 4 3 2 2" xfId="29329"/>
    <cellStyle name="Normal 4 2 4 3 2 2 2" xfId="29330"/>
    <cellStyle name="Normal 4 2 4 3 2 2 2 2" xfId="29331"/>
    <cellStyle name="Normal 4 2 4 3 2 2 2 2 2" xfId="29332"/>
    <cellStyle name="Normal 4 2 4 3 2 2 2 2 3" xfId="29333"/>
    <cellStyle name="Normal 4 2 4 3 2 2 2 3" xfId="29334"/>
    <cellStyle name="Normal 4 2 4 3 2 2 2 4" xfId="29335"/>
    <cellStyle name="Normal 4 2 4 3 2 2 2 5" xfId="29336"/>
    <cellStyle name="Normal 4 2 4 3 2 2 3" xfId="29337"/>
    <cellStyle name="Normal 4 2 4 3 2 2 3 2" xfId="29338"/>
    <cellStyle name="Normal 4 2 4 3 2 2 3 2 2" xfId="29339"/>
    <cellStyle name="Normal 4 2 4 3 2 2 3 2 3" xfId="29340"/>
    <cellStyle name="Normal 4 2 4 3 2 2 3 3" xfId="29341"/>
    <cellStyle name="Normal 4 2 4 3 2 2 3 4" xfId="29342"/>
    <cellStyle name="Normal 4 2 4 3 2 2 3 5" xfId="29343"/>
    <cellStyle name="Normal 4 2 4 3 2 2 4" xfId="29344"/>
    <cellStyle name="Normal 4 2 4 3 2 2 4 2" xfId="29345"/>
    <cellStyle name="Normal 4 2 4 3 2 2 4 3" xfId="29346"/>
    <cellStyle name="Normal 4 2 4 3 2 2 5" xfId="29347"/>
    <cellStyle name="Normal 4 2 4 3 2 2 6" xfId="29348"/>
    <cellStyle name="Normal 4 2 4 3 2 2 7" xfId="29349"/>
    <cellStyle name="Normal 4 2 4 3 2 3" xfId="29350"/>
    <cellStyle name="Normal 4 2 4 3 2 3 2" xfId="29351"/>
    <cellStyle name="Normal 4 2 4 3 2 3 2 2" xfId="29352"/>
    <cellStyle name="Normal 4 2 4 3 2 3 2 3" xfId="29353"/>
    <cellStyle name="Normal 4 2 4 3 2 3 3" xfId="29354"/>
    <cellStyle name="Normal 4 2 4 3 2 3 4" xfId="29355"/>
    <cellStyle name="Normal 4 2 4 3 2 3 5" xfId="29356"/>
    <cellStyle name="Normal 4 2 4 3 2 4" xfId="29357"/>
    <cellStyle name="Normal 4 2 4 3 2 4 2" xfId="29358"/>
    <cellStyle name="Normal 4 2 4 3 2 4 2 2" xfId="29359"/>
    <cellStyle name="Normal 4 2 4 3 2 4 2 3" xfId="29360"/>
    <cellStyle name="Normal 4 2 4 3 2 4 3" xfId="29361"/>
    <cellStyle name="Normal 4 2 4 3 2 4 4" xfId="29362"/>
    <cellStyle name="Normal 4 2 4 3 2 4 5" xfId="29363"/>
    <cellStyle name="Normal 4 2 4 3 2 5" xfId="29364"/>
    <cellStyle name="Normal 4 2 4 3 2 5 2" xfId="29365"/>
    <cellStyle name="Normal 4 2 4 3 2 5 3" xfId="29366"/>
    <cellStyle name="Normal 4 2 4 3 2 6" xfId="29367"/>
    <cellStyle name="Normal 4 2 4 3 2 7" xfId="29368"/>
    <cellStyle name="Normal 4 2 4 3 2 8" xfId="29369"/>
    <cellStyle name="Normal 4 2 4 3 3" xfId="29370"/>
    <cellStyle name="Normal 4 2 4 3 3 2" xfId="29371"/>
    <cellStyle name="Normal 4 2 4 3 3 2 2" xfId="29372"/>
    <cellStyle name="Normal 4 2 4 3 3 2 2 2" xfId="29373"/>
    <cellStyle name="Normal 4 2 4 3 3 2 2 3" xfId="29374"/>
    <cellStyle name="Normal 4 2 4 3 3 2 3" xfId="29375"/>
    <cellStyle name="Normal 4 2 4 3 3 2 4" xfId="29376"/>
    <cellStyle name="Normal 4 2 4 3 3 2 5" xfId="29377"/>
    <cellStyle name="Normal 4 2 4 3 3 3" xfId="29378"/>
    <cellStyle name="Normal 4 2 4 3 3 3 2" xfId="29379"/>
    <cellStyle name="Normal 4 2 4 3 3 3 2 2" xfId="29380"/>
    <cellStyle name="Normal 4 2 4 3 3 3 2 3" xfId="29381"/>
    <cellStyle name="Normal 4 2 4 3 3 3 3" xfId="29382"/>
    <cellStyle name="Normal 4 2 4 3 3 3 4" xfId="29383"/>
    <cellStyle name="Normal 4 2 4 3 3 3 5" xfId="29384"/>
    <cellStyle name="Normal 4 2 4 3 3 4" xfId="29385"/>
    <cellStyle name="Normal 4 2 4 3 3 4 2" xfId="29386"/>
    <cellStyle name="Normal 4 2 4 3 3 4 3" xfId="29387"/>
    <cellStyle name="Normal 4 2 4 3 3 5" xfId="29388"/>
    <cellStyle name="Normal 4 2 4 3 3 6" xfId="29389"/>
    <cellStyle name="Normal 4 2 4 3 3 7" xfId="29390"/>
    <cellStyle name="Normal 4 2 4 3 4" xfId="29391"/>
    <cellStyle name="Normal 4 2 4 3 4 2" xfId="29392"/>
    <cellStyle name="Normal 4 2 4 3 4 2 2" xfId="29393"/>
    <cellStyle name="Normal 4 2 4 3 4 2 3" xfId="29394"/>
    <cellStyle name="Normal 4 2 4 3 4 3" xfId="29395"/>
    <cellStyle name="Normal 4 2 4 3 4 4" xfId="29396"/>
    <cellStyle name="Normal 4 2 4 3 4 5" xfId="29397"/>
    <cellStyle name="Normal 4 2 4 3 5" xfId="29398"/>
    <cellStyle name="Normal 4 2 4 3 5 2" xfId="29399"/>
    <cellStyle name="Normal 4 2 4 3 5 2 2" xfId="29400"/>
    <cellStyle name="Normal 4 2 4 3 5 2 3" xfId="29401"/>
    <cellStyle name="Normal 4 2 4 3 5 3" xfId="29402"/>
    <cellStyle name="Normal 4 2 4 3 5 4" xfId="29403"/>
    <cellStyle name="Normal 4 2 4 3 5 5" xfId="29404"/>
    <cellStyle name="Normal 4 2 4 3 6" xfId="29405"/>
    <cellStyle name="Normal 4 2 4 3 6 2" xfId="29406"/>
    <cellStyle name="Normal 4 2 4 3 6 3" xfId="29407"/>
    <cellStyle name="Normal 4 2 4 3 7" xfId="29408"/>
    <cellStyle name="Normal 4 2 4 3 8" xfId="29409"/>
    <cellStyle name="Normal 4 2 4 3 9" xfId="29410"/>
    <cellStyle name="Normal 4 2 4 4" xfId="29411"/>
    <cellStyle name="Normal 4 2 4 4 2" xfId="29412"/>
    <cellStyle name="Normal 4 2 4 4 2 2" xfId="29413"/>
    <cellStyle name="Normal 4 2 4 4 2 2 2" xfId="29414"/>
    <cellStyle name="Normal 4 2 4 4 2 2 2 2" xfId="29415"/>
    <cellStyle name="Normal 4 2 4 4 2 2 2 2 2" xfId="29416"/>
    <cellStyle name="Normal 4 2 4 4 2 2 2 2 3" xfId="29417"/>
    <cellStyle name="Normal 4 2 4 4 2 2 2 3" xfId="29418"/>
    <cellStyle name="Normal 4 2 4 4 2 2 2 4" xfId="29419"/>
    <cellStyle name="Normal 4 2 4 4 2 2 2 5" xfId="29420"/>
    <cellStyle name="Normal 4 2 4 4 2 2 3" xfId="29421"/>
    <cellStyle name="Normal 4 2 4 4 2 2 3 2" xfId="29422"/>
    <cellStyle name="Normal 4 2 4 4 2 2 3 2 2" xfId="29423"/>
    <cellStyle name="Normal 4 2 4 4 2 2 3 2 3" xfId="29424"/>
    <cellStyle name="Normal 4 2 4 4 2 2 3 3" xfId="29425"/>
    <cellStyle name="Normal 4 2 4 4 2 2 3 4" xfId="29426"/>
    <cellStyle name="Normal 4 2 4 4 2 2 3 5" xfId="29427"/>
    <cellStyle name="Normal 4 2 4 4 2 2 4" xfId="29428"/>
    <cellStyle name="Normal 4 2 4 4 2 2 4 2" xfId="29429"/>
    <cellStyle name="Normal 4 2 4 4 2 2 4 3" xfId="29430"/>
    <cellStyle name="Normal 4 2 4 4 2 2 5" xfId="29431"/>
    <cellStyle name="Normal 4 2 4 4 2 2 6" xfId="29432"/>
    <cellStyle name="Normal 4 2 4 4 2 2 7" xfId="29433"/>
    <cellStyle name="Normal 4 2 4 4 2 3" xfId="29434"/>
    <cellStyle name="Normal 4 2 4 4 2 3 2" xfId="29435"/>
    <cellStyle name="Normal 4 2 4 4 2 3 2 2" xfId="29436"/>
    <cellStyle name="Normal 4 2 4 4 2 3 2 3" xfId="29437"/>
    <cellStyle name="Normal 4 2 4 4 2 3 3" xfId="29438"/>
    <cellStyle name="Normal 4 2 4 4 2 3 4" xfId="29439"/>
    <cellStyle name="Normal 4 2 4 4 2 3 5" xfId="29440"/>
    <cellStyle name="Normal 4 2 4 4 2 4" xfId="29441"/>
    <cellStyle name="Normal 4 2 4 4 2 4 2" xfId="29442"/>
    <cellStyle name="Normal 4 2 4 4 2 4 2 2" xfId="29443"/>
    <cellStyle name="Normal 4 2 4 4 2 4 2 3" xfId="29444"/>
    <cellStyle name="Normal 4 2 4 4 2 4 3" xfId="29445"/>
    <cellStyle name="Normal 4 2 4 4 2 4 4" xfId="29446"/>
    <cellStyle name="Normal 4 2 4 4 2 4 5" xfId="29447"/>
    <cellStyle name="Normal 4 2 4 4 2 5" xfId="29448"/>
    <cellStyle name="Normal 4 2 4 4 2 5 2" xfId="29449"/>
    <cellStyle name="Normal 4 2 4 4 2 5 3" xfId="29450"/>
    <cellStyle name="Normal 4 2 4 4 2 6" xfId="29451"/>
    <cellStyle name="Normal 4 2 4 4 2 7" xfId="29452"/>
    <cellStyle name="Normal 4 2 4 4 2 8" xfId="29453"/>
    <cellStyle name="Normal 4 2 4 4 3" xfId="29454"/>
    <cellStyle name="Normal 4 2 4 4 3 2" xfId="29455"/>
    <cellStyle name="Normal 4 2 4 4 3 2 2" xfId="29456"/>
    <cellStyle name="Normal 4 2 4 4 3 2 2 2" xfId="29457"/>
    <cellStyle name="Normal 4 2 4 4 3 2 2 3" xfId="29458"/>
    <cellStyle name="Normal 4 2 4 4 3 2 3" xfId="29459"/>
    <cellStyle name="Normal 4 2 4 4 3 2 4" xfId="29460"/>
    <cellStyle name="Normal 4 2 4 4 3 2 5" xfId="29461"/>
    <cellStyle name="Normal 4 2 4 4 3 3" xfId="29462"/>
    <cellStyle name="Normal 4 2 4 4 3 3 2" xfId="29463"/>
    <cellStyle name="Normal 4 2 4 4 3 3 2 2" xfId="29464"/>
    <cellStyle name="Normal 4 2 4 4 3 3 2 3" xfId="29465"/>
    <cellStyle name="Normal 4 2 4 4 3 3 3" xfId="29466"/>
    <cellStyle name="Normal 4 2 4 4 3 3 4" xfId="29467"/>
    <cellStyle name="Normal 4 2 4 4 3 3 5" xfId="29468"/>
    <cellStyle name="Normal 4 2 4 4 3 4" xfId="29469"/>
    <cellStyle name="Normal 4 2 4 4 3 4 2" xfId="29470"/>
    <cellStyle name="Normal 4 2 4 4 3 4 3" xfId="29471"/>
    <cellStyle name="Normal 4 2 4 4 3 5" xfId="29472"/>
    <cellStyle name="Normal 4 2 4 4 3 6" xfId="29473"/>
    <cellStyle name="Normal 4 2 4 4 3 7" xfId="29474"/>
    <cellStyle name="Normal 4 2 4 4 4" xfId="29475"/>
    <cellStyle name="Normal 4 2 4 4 4 2" xfId="29476"/>
    <cellStyle name="Normal 4 2 4 4 4 2 2" xfId="29477"/>
    <cellStyle name="Normal 4 2 4 4 4 2 3" xfId="29478"/>
    <cellStyle name="Normal 4 2 4 4 4 3" xfId="29479"/>
    <cellStyle name="Normal 4 2 4 4 4 4" xfId="29480"/>
    <cellStyle name="Normal 4 2 4 4 4 5" xfId="29481"/>
    <cellStyle name="Normal 4 2 4 4 5" xfId="29482"/>
    <cellStyle name="Normal 4 2 4 4 5 2" xfId="29483"/>
    <cellStyle name="Normal 4 2 4 4 5 2 2" xfId="29484"/>
    <cellStyle name="Normal 4 2 4 4 5 2 3" xfId="29485"/>
    <cellStyle name="Normal 4 2 4 4 5 3" xfId="29486"/>
    <cellStyle name="Normal 4 2 4 4 5 4" xfId="29487"/>
    <cellStyle name="Normal 4 2 4 4 5 5" xfId="29488"/>
    <cellStyle name="Normal 4 2 4 4 6" xfId="29489"/>
    <cellStyle name="Normal 4 2 4 4 6 2" xfId="29490"/>
    <cellStyle name="Normal 4 2 4 4 6 3" xfId="29491"/>
    <cellStyle name="Normal 4 2 4 4 7" xfId="29492"/>
    <cellStyle name="Normal 4 2 4 4 8" xfId="29493"/>
    <cellStyle name="Normal 4 2 4 4 9" xfId="29494"/>
    <cellStyle name="Normal 4 2 4 5" xfId="29495"/>
    <cellStyle name="Normal 4 2 4 5 2" xfId="29496"/>
    <cellStyle name="Normal 4 2 4 5 2 2" xfId="29497"/>
    <cellStyle name="Normal 4 2 4 5 2 2 2" xfId="29498"/>
    <cellStyle name="Normal 4 2 4 5 2 2 2 2" xfId="29499"/>
    <cellStyle name="Normal 4 2 4 5 2 2 2 3" xfId="29500"/>
    <cellStyle name="Normal 4 2 4 5 2 2 3" xfId="29501"/>
    <cellStyle name="Normal 4 2 4 5 2 2 4" xfId="29502"/>
    <cellStyle name="Normal 4 2 4 5 2 2 5" xfId="29503"/>
    <cellStyle name="Normal 4 2 4 5 2 3" xfId="29504"/>
    <cellStyle name="Normal 4 2 4 5 2 3 2" xfId="29505"/>
    <cellStyle name="Normal 4 2 4 5 2 3 2 2" xfId="29506"/>
    <cellStyle name="Normal 4 2 4 5 2 3 2 3" xfId="29507"/>
    <cellStyle name="Normal 4 2 4 5 2 3 3" xfId="29508"/>
    <cellStyle name="Normal 4 2 4 5 2 3 4" xfId="29509"/>
    <cellStyle name="Normal 4 2 4 5 2 3 5" xfId="29510"/>
    <cellStyle name="Normal 4 2 4 5 2 4" xfId="29511"/>
    <cellStyle name="Normal 4 2 4 5 2 4 2" xfId="29512"/>
    <cellStyle name="Normal 4 2 4 5 2 4 3" xfId="29513"/>
    <cellStyle name="Normal 4 2 4 5 2 5" xfId="29514"/>
    <cellStyle name="Normal 4 2 4 5 2 6" xfId="29515"/>
    <cellStyle name="Normal 4 2 4 5 2 7" xfId="29516"/>
    <cellStyle name="Normal 4 2 4 5 3" xfId="29517"/>
    <cellStyle name="Normal 4 2 4 5 3 2" xfId="29518"/>
    <cellStyle name="Normal 4 2 4 5 3 2 2" xfId="29519"/>
    <cellStyle name="Normal 4 2 4 5 3 2 3" xfId="29520"/>
    <cellStyle name="Normal 4 2 4 5 3 3" xfId="29521"/>
    <cellStyle name="Normal 4 2 4 5 3 4" xfId="29522"/>
    <cellStyle name="Normal 4 2 4 5 3 5" xfId="29523"/>
    <cellStyle name="Normal 4 2 4 5 4" xfId="29524"/>
    <cellStyle name="Normal 4 2 4 5 4 2" xfId="29525"/>
    <cellStyle name="Normal 4 2 4 5 4 2 2" xfId="29526"/>
    <cellStyle name="Normal 4 2 4 5 4 2 3" xfId="29527"/>
    <cellStyle name="Normal 4 2 4 5 4 3" xfId="29528"/>
    <cellStyle name="Normal 4 2 4 5 4 4" xfId="29529"/>
    <cellStyle name="Normal 4 2 4 5 4 5" xfId="29530"/>
    <cellStyle name="Normal 4 2 4 5 5" xfId="29531"/>
    <cellStyle name="Normal 4 2 4 5 5 2" xfId="29532"/>
    <cellStyle name="Normal 4 2 4 5 5 3" xfId="29533"/>
    <cellStyle name="Normal 4 2 4 5 6" xfId="29534"/>
    <cellStyle name="Normal 4 2 4 5 7" xfId="29535"/>
    <cellStyle name="Normal 4 2 4 5 8" xfId="29536"/>
    <cellStyle name="Normal 4 2 4 6" xfId="29537"/>
    <cellStyle name="Normal 4 2 4 6 2" xfId="29538"/>
    <cellStyle name="Normal 4 2 4 6 2 2" xfId="29539"/>
    <cellStyle name="Normal 4 2 4 6 2 2 2" xfId="29540"/>
    <cellStyle name="Normal 4 2 4 6 2 2 3" xfId="29541"/>
    <cellStyle name="Normal 4 2 4 6 2 3" xfId="29542"/>
    <cellStyle name="Normal 4 2 4 6 2 4" xfId="29543"/>
    <cellStyle name="Normal 4 2 4 6 2 5" xfId="29544"/>
    <cellStyle name="Normal 4 2 4 6 3" xfId="29545"/>
    <cellStyle name="Normal 4 2 4 6 3 2" xfId="29546"/>
    <cellStyle name="Normal 4 2 4 6 3 2 2" xfId="29547"/>
    <cellStyle name="Normal 4 2 4 6 3 2 3" xfId="29548"/>
    <cellStyle name="Normal 4 2 4 6 3 3" xfId="29549"/>
    <cellStyle name="Normal 4 2 4 6 3 4" xfId="29550"/>
    <cellStyle name="Normal 4 2 4 6 3 5" xfId="29551"/>
    <cellStyle name="Normal 4 2 4 6 4" xfId="29552"/>
    <cellStyle name="Normal 4 2 4 6 4 2" xfId="29553"/>
    <cellStyle name="Normal 4 2 4 6 4 3" xfId="29554"/>
    <cellStyle name="Normal 4 2 4 6 5" xfId="29555"/>
    <cellStyle name="Normal 4 2 4 6 6" xfId="29556"/>
    <cellStyle name="Normal 4 2 4 6 7" xfId="29557"/>
    <cellStyle name="Normal 4 2 4 7" xfId="29558"/>
    <cellStyle name="Normal 4 2 4 7 2" xfId="29559"/>
    <cellStyle name="Normal 4 2 4 7 2 2" xfId="29560"/>
    <cellStyle name="Normal 4 2 4 7 2 3" xfId="29561"/>
    <cellStyle name="Normal 4 2 4 7 3" xfId="29562"/>
    <cellStyle name="Normal 4 2 4 7 4" xfId="29563"/>
    <cellStyle name="Normal 4 2 4 7 5" xfId="29564"/>
    <cellStyle name="Normal 4 2 4 8" xfId="29565"/>
    <cellStyle name="Normal 4 2 4 8 2" xfId="29566"/>
    <cellStyle name="Normal 4 2 4 8 2 2" xfId="29567"/>
    <cellStyle name="Normal 4 2 4 8 2 3" xfId="29568"/>
    <cellStyle name="Normal 4 2 4 8 3" xfId="29569"/>
    <cellStyle name="Normal 4 2 4 8 4" xfId="29570"/>
    <cellStyle name="Normal 4 2 4 8 5" xfId="29571"/>
    <cellStyle name="Normal 4 2 4 9" xfId="29572"/>
    <cellStyle name="Normal 4 2 4 9 2" xfId="29573"/>
    <cellStyle name="Normal 4 2 4 9 3" xfId="29574"/>
    <cellStyle name="Normal 4 2 5" xfId="19353"/>
    <cellStyle name="Normal 4 2 5 10" xfId="29575"/>
    <cellStyle name="Normal 4 2 5 2" xfId="29576"/>
    <cellStyle name="Normal 4 2 5 2 2" xfId="29577"/>
    <cellStyle name="Normal 4 2 5 2 2 2" xfId="29578"/>
    <cellStyle name="Normal 4 2 5 2 2 2 2" xfId="29579"/>
    <cellStyle name="Normal 4 2 5 2 2 2 2 2" xfId="29580"/>
    <cellStyle name="Normal 4 2 5 2 2 2 2 3" xfId="29581"/>
    <cellStyle name="Normal 4 2 5 2 2 2 3" xfId="29582"/>
    <cellStyle name="Normal 4 2 5 2 2 2 4" xfId="29583"/>
    <cellStyle name="Normal 4 2 5 2 2 2 5" xfId="29584"/>
    <cellStyle name="Normal 4 2 5 2 2 3" xfId="29585"/>
    <cellStyle name="Normal 4 2 5 2 2 3 2" xfId="29586"/>
    <cellStyle name="Normal 4 2 5 2 2 3 2 2" xfId="29587"/>
    <cellStyle name="Normal 4 2 5 2 2 3 2 3" xfId="29588"/>
    <cellStyle name="Normal 4 2 5 2 2 3 3" xfId="29589"/>
    <cellStyle name="Normal 4 2 5 2 2 3 4" xfId="29590"/>
    <cellStyle name="Normal 4 2 5 2 2 3 5" xfId="29591"/>
    <cellStyle name="Normal 4 2 5 2 2 4" xfId="29592"/>
    <cellStyle name="Normal 4 2 5 2 2 4 2" xfId="29593"/>
    <cellStyle name="Normal 4 2 5 2 2 4 3" xfId="29594"/>
    <cellStyle name="Normal 4 2 5 2 2 5" xfId="29595"/>
    <cellStyle name="Normal 4 2 5 2 2 6" xfId="29596"/>
    <cellStyle name="Normal 4 2 5 2 2 7" xfId="29597"/>
    <cellStyle name="Normal 4 2 5 2 3" xfId="29598"/>
    <cellStyle name="Normal 4 2 5 2 3 2" xfId="29599"/>
    <cellStyle name="Normal 4 2 5 2 3 2 2" xfId="29600"/>
    <cellStyle name="Normal 4 2 5 2 3 2 3" xfId="29601"/>
    <cellStyle name="Normal 4 2 5 2 3 3" xfId="29602"/>
    <cellStyle name="Normal 4 2 5 2 3 4" xfId="29603"/>
    <cellStyle name="Normal 4 2 5 2 3 5" xfId="29604"/>
    <cellStyle name="Normal 4 2 5 2 4" xfId="29605"/>
    <cellStyle name="Normal 4 2 5 2 4 2" xfId="29606"/>
    <cellStyle name="Normal 4 2 5 2 4 2 2" xfId="29607"/>
    <cellStyle name="Normal 4 2 5 2 4 2 3" xfId="29608"/>
    <cellStyle name="Normal 4 2 5 2 4 3" xfId="29609"/>
    <cellStyle name="Normal 4 2 5 2 4 4" xfId="29610"/>
    <cellStyle name="Normal 4 2 5 2 4 5" xfId="29611"/>
    <cellStyle name="Normal 4 2 5 2 5" xfId="29612"/>
    <cellStyle name="Normal 4 2 5 2 5 2" xfId="29613"/>
    <cellStyle name="Normal 4 2 5 2 5 3" xfId="29614"/>
    <cellStyle name="Normal 4 2 5 2 6" xfId="29615"/>
    <cellStyle name="Normal 4 2 5 2 7" xfId="29616"/>
    <cellStyle name="Normal 4 2 5 2 8" xfId="29617"/>
    <cellStyle name="Normal 4 2 5 3" xfId="29618"/>
    <cellStyle name="Normal 4 2 5 3 2" xfId="29619"/>
    <cellStyle name="Normal 4 2 5 3 2 2" xfId="29620"/>
    <cellStyle name="Normal 4 2 5 3 2 2 2" xfId="29621"/>
    <cellStyle name="Normal 4 2 5 3 2 2 3" xfId="29622"/>
    <cellStyle name="Normal 4 2 5 3 2 3" xfId="29623"/>
    <cellStyle name="Normal 4 2 5 3 2 4" xfId="29624"/>
    <cellStyle name="Normal 4 2 5 3 2 5" xfId="29625"/>
    <cellStyle name="Normal 4 2 5 3 3" xfId="29626"/>
    <cellStyle name="Normal 4 2 5 3 3 2" xfId="29627"/>
    <cellStyle name="Normal 4 2 5 3 3 2 2" xfId="29628"/>
    <cellStyle name="Normal 4 2 5 3 3 2 3" xfId="29629"/>
    <cellStyle name="Normal 4 2 5 3 3 3" xfId="29630"/>
    <cellStyle name="Normal 4 2 5 3 3 4" xfId="29631"/>
    <cellStyle name="Normal 4 2 5 3 3 5" xfId="29632"/>
    <cellStyle name="Normal 4 2 5 3 4" xfId="29633"/>
    <cellStyle name="Normal 4 2 5 3 4 2" xfId="29634"/>
    <cellStyle name="Normal 4 2 5 3 4 3" xfId="29635"/>
    <cellStyle name="Normal 4 2 5 3 5" xfId="29636"/>
    <cellStyle name="Normal 4 2 5 3 6" xfId="29637"/>
    <cellStyle name="Normal 4 2 5 3 7" xfId="29638"/>
    <cellStyle name="Normal 4 2 5 4" xfId="29639"/>
    <cellStyle name="Normal 4 2 5 4 2" xfId="29640"/>
    <cellStyle name="Normal 4 2 5 4 2 2" xfId="29641"/>
    <cellStyle name="Normal 4 2 5 4 2 3" xfId="29642"/>
    <cellStyle name="Normal 4 2 5 4 3" xfId="29643"/>
    <cellStyle name="Normal 4 2 5 4 4" xfId="29644"/>
    <cellStyle name="Normal 4 2 5 4 5" xfId="29645"/>
    <cellStyle name="Normal 4 2 5 5" xfId="29646"/>
    <cellStyle name="Normal 4 2 5 5 2" xfId="29647"/>
    <cellStyle name="Normal 4 2 5 5 2 2" xfId="29648"/>
    <cellStyle name="Normal 4 2 5 5 2 3" xfId="29649"/>
    <cellStyle name="Normal 4 2 5 5 3" xfId="29650"/>
    <cellStyle name="Normal 4 2 5 5 4" xfId="29651"/>
    <cellStyle name="Normal 4 2 5 5 5" xfId="29652"/>
    <cellStyle name="Normal 4 2 5 6" xfId="29653"/>
    <cellStyle name="Normal 4 2 5 6 2" xfId="29654"/>
    <cellStyle name="Normal 4 2 5 6 3" xfId="29655"/>
    <cellStyle name="Normal 4 2 5 7" xfId="29656"/>
    <cellStyle name="Normal 4 2 5 8" xfId="29657"/>
    <cellStyle name="Normal 4 2 5 9" xfId="29658"/>
    <cellStyle name="Normal 4 2 6" xfId="23848"/>
    <cellStyle name="Normal 4 2 6 10" xfId="29659"/>
    <cellStyle name="Normal 4 2 6 2" xfId="29660"/>
    <cellStyle name="Normal 4 2 6 2 2" xfId="29661"/>
    <cellStyle name="Normal 4 2 6 2 2 2" xfId="29662"/>
    <cellStyle name="Normal 4 2 6 2 2 2 2" xfId="29663"/>
    <cellStyle name="Normal 4 2 6 2 2 2 2 2" xfId="29664"/>
    <cellStyle name="Normal 4 2 6 2 2 2 2 3" xfId="29665"/>
    <cellStyle name="Normal 4 2 6 2 2 2 3" xfId="29666"/>
    <cellStyle name="Normal 4 2 6 2 2 2 4" xfId="29667"/>
    <cellStyle name="Normal 4 2 6 2 2 2 5" xfId="29668"/>
    <cellStyle name="Normal 4 2 6 2 2 3" xfId="29669"/>
    <cellStyle name="Normal 4 2 6 2 2 3 2" xfId="29670"/>
    <cellStyle name="Normal 4 2 6 2 2 3 2 2" xfId="29671"/>
    <cellStyle name="Normal 4 2 6 2 2 3 2 3" xfId="29672"/>
    <cellStyle name="Normal 4 2 6 2 2 3 3" xfId="29673"/>
    <cellStyle name="Normal 4 2 6 2 2 3 4" xfId="29674"/>
    <cellStyle name="Normal 4 2 6 2 2 3 5" xfId="29675"/>
    <cellStyle name="Normal 4 2 6 2 2 4" xfId="29676"/>
    <cellStyle name="Normal 4 2 6 2 2 4 2" xfId="29677"/>
    <cellStyle name="Normal 4 2 6 2 2 4 3" xfId="29678"/>
    <cellStyle name="Normal 4 2 6 2 2 5" xfId="29679"/>
    <cellStyle name="Normal 4 2 6 2 2 6" xfId="29680"/>
    <cellStyle name="Normal 4 2 6 2 2 7" xfId="29681"/>
    <cellStyle name="Normal 4 2 6 2 3" xfId="29682"/>
    <cellStyle name="Normal 4 2 6 2 3 2" xfId="29683"/>
    <cellStyle name="Normal 4 2 6 2 3 2 2" xfId="29684"/>
    <cellStyle name="Normal 4 2 6 2 3 2 3" xfId="29685"/>
    <cellStyle name="Normal 4 2 6 2 3 3" xfId="29686"/>
    <cellStyle name="Normal 4 2 6 2 3 4" xfId="29687"/>
    <cellStyle name="Normal 4 2 6 2 3 5" xfId="29688"/>
    <cellStyle name="Normal 4 2 6 2 4" xfId="29689"/>
    <cellStyle name="Normal 4 2 6 2 4 2" xfId="29690"/>
    <cellStyle name="Normal 4 2 6 2 4 2 2" xfId="29691"/>
    <cellStyle name="Normal 4 2 6 2 4 2 3" xfId="29692"/>
    <cellStyle name="Normal 4 2 6 2 4 3" xfId="29693"/>
    <cellStyle name="Normal 4 2 6 2 4 4" xfId="29694"/>
    <cellStyle name="Normal 4 2 6 2 4 5" xfId="29695"/>
    <cellStyle name="Normal 4 2 6 2 5" xfId="29696"/>
    <cellStyle name="Normal 4 2 6 2 5 2" xfId="29697"/>
    <cellStyle name="Normal 4 2 6 2 5 3" xfId="29698"/>
    <cellStyle name="Normal 4 2 6 2 6" xfId="29699"/>
    <cellStyle name="Normal 4 2 6 2 7" xfId="29700"/>
    <cellStyle name="Normal 4 2 6 2 8" xfId="29701"/>
    <cellStyle name="Normal 4 2 6 3" xfId="29702"/>
    <cellStyle name="Normal 4 2 6 3 2" xfId="29703"/>
    <cellStyle name="Normal 4 2 6 3 2 2" xfId="29704"/>
    <cellStyle name="Normal 4 2 6 3 2 2 2" xfId="29705"/>
    <cellStyle name="Normal 4 2 6 3 2 2 3" xfId="29706"/>
    <cellStyle name="Normal 4 2 6 3 2 3" xfId="29707"/>
    <cellStyle name="Normal 4 2 6 3 2 4" xfId="29708"/>
    <cellStyle name="Normal 4 2 6 3 2 5" xfId="29709"/>
    <cellStyle name="Normal 4 2 6 3 3" xfId="29710"/>
    <cellStyle name="Normal 4 2 6 3 3 2" xfId="29711"/>
    <cellStyle name="Normal 4 2 6 3 3 2 2" xfId="29712"/>
    <cellStyle name="Normal 4 2 6 3 3 2 3" xfId="29713"/>
    <cellStyle name="Normal 4 2 6 3 3 3" xfId="29714"/>
    <cellStyle name="Normal 4 2 6 3 3 4" xfId="29715"/>
    <cellStyle name="Normal 4 2 6 3 3 5" xfId="29716"/>
    <cellStyle name="Normal 4 2 6 3 4" xfId="29717"/>
    <cellStyle name="Normal 4 2 6 3 4 2" xfId="29718"/>
    <cellStyle name="Normal 4 2 6 3 4 3" xfId="29719"/>
    <cellStyle name="Normal 4 2 6 3 5" xfId="29720"/>
    <cellStyle name="Normal 4 2 6 3 6" xfId="29721"/>
    <cellStyle name="Normal 4 2 6 3 7" xfId="29722"/>
    <cellStyle name="Normal 4 2 6 4" xfId="29723"/>
    <cellStyle name="Normal 4 2 6 4 2" xfId="29724"/>
    <cellStyle name="Normal 4 2 6 4 2 2" xfId="29725"/>
    <cellStyle name="Normal 4 2 6 4 2 3" xfId="29726"/>
    <cellStyle name="Normal 4 2 6 4 3" xfId="29727"/>
    <cellStyle name="Normal 4 2 6 4 4" xfId="29728"/>
    <cellStyle name="Normal 4 2 6 4 5" xfId="29729"/>
    <cellStyle name="Normal 4 2 6 5" xfId="29730"/>
    <cellStyle name="Normal 4 2 6 5 2" xfId="29731"/>
    <cellStyle name="Normal 4 2 6 5 2 2" xfId="29732"/>
    <cellStyle name="Normal 4 2 6 5 2 3" xfId="29733"/>
    <cellStyle name="Normal 4 2 6 5 3" xfId="29734"/>
    <cellStyle name="Normal 4 2 6 5 4" xfId="29735"/>
    <cellStyle name="Normal 4 2 6 5 5" xfId="29736"/>
    <cellStyle name="Normal 4 2 6 6" xfId="29737"/>
    <cellStyle name="Normal 4 2 6 6 2" xfId="29738"/>
    <cellStyle name="Normal 4 2 6 6 3" xfId="29739"/>
    <cellStyle name="Normal 4 2 6 7" xfId="29740"/>
    <cellStyle name="Normal 4 2 6 8" xfId="29741"/>
    <cellStyle name="Normal 4 2 6 9" xfId="29742"/>
    <cellStyle name="Normal 4 2 7" xfId="24140"/>
    <cellStyle name="Normal 4 2 7 10" xfId="29743"/>
    <cellStyle name="Normal 4 2 7 2" xfId="29744"/>
    <cellStyle name="Normal 4 2 7 2 2" xfId="29745"/>
    <cellStyle name="Normal 4 2 7 2 2 2" xfId="29746"/>
    <cellStyle name="Normal 4 2 7 2 2 2 2" xfId="29747"/>
    <cellStyle name="Normal 4 2 7 2 2 2 2 2" xfId="29748"/>
    <cellStyle name="Normal 4 2 7 2 2 2 2 3" xfId="29749"/>
    <cellStyle name="Normal 4 2 7 2 2 2 3" xfId="29750"/>
    <cellStyle name="Normal 4 2 7 2 2 2 4" xfId="29751"/>
    <cellStyle name="Normal 4 2 7 2 2 2 5" xfId="29752"/>
    <cellStyle name="Normal 4 2 7 2 2 3" xfId="29753"/>
    <cellStyle name="Normal 4 2 7 2 2 3 2" xfId="29754"/>
    <cellStyle name="Normal 4 2 7 2 2 3 2 2" xfId="29755"/>
    <cellStyle name="Normal 4 2 7 2 2 3 2 3" xfId="29756"/>
    <cellStyle name="Normal 4 2 7 2 2 3 3" xfId="29757"/>
    <cellStyle name="Normal 4 2 7 2 2 3 4" xfId="29758"/>
    <cellStyle name="Normal 4 2 7 2 2 3 5" xfId="29759"/>
    <cellStyle name="Normal 4 2 7 2 2 4" xfId="29760"/>
    <cellStyle name="Normal 4 2 7 2 2 4 2" xfId="29761"/>
    <cellStyle name="Normal 4 2 7 2 2 4 3" xfId="29762"/>
    <cellStyle name="Normal 4 2 7 2 2 5" xfId="29763"/>
    <cellStyle name="Normal 4 2 7 2 2 6" xfId="29764"/>
    <cellStyle name="Normal 4 2 7 2 2 7" xfId="29765"/>
    <cellStyle name="Normal 4 2 7 2 3" xfId="29766"/>
    <cellStyle name="Normal 4 2 7 2 3 2" xfId="29767"/>
    <cellStyle name="Normal 4 2 7 2 3 2 2" xfId="29768"/>
    <cellStyle name="Normal 4 2 7 2 3 2 3" xfId="29769"/>
    <cellStyle name="Normal 4 2 7 2 3 3" xfId="29770"/>
    <cellStyle name="Normal 4 2 7 2 3 4" xfId="29771"/>
    <cellStyle name="Normal 4 2 7 2 3 5" xfId="29772"/>
    <cellStyle name="Normal 4 2 7 2 4" xfId="29773"/>
    <cellStyle name="Normal 4 2 7 2 4 2" xfId="29774"/>
    <cellStyle name="Normal 4 2 7 2 4 2 2" xfId="29775"/>
    <cellStyle name="Normal 4 2 7 2 4 2 3" xfId="29776"/>
    <cellStyle name="Normal 4 2 7 2 4 3" xfId="29777"/>
    <cellStyle name="Normal 4 2 7 2 4 4" xfId="29778"/>
    <cellStyle name="Normal 4 2 7 2 4 5" xfId="29779"/>
    <cellStyle name="Normal 4 2 7 2 5" xfId="29780"/>
    <cellStyle name="Normal 4 2 7 2 5 2" xfId="29781"/>
    <cellStyle name="Normal 4 2 7 2 5 3" xfId="29782"/>
    <cellStyle name="Normal 4 2 7 2 6" xfId="29783"/>
    <cellStyle name="Normal 4 2 7 2 7" xfId="29784"/>
    <cellStyle name="Normal 4 2 7 2 8" xfId="29785"/>
    <cellStyle name="Normal 4 2 7 3" xfId="29786"/>
    <cellStyle name="Normal 4 2 7 3 2" xfId="29787"/>
    <cellStyle name="Normal 4 2 7 3 2 2" xfId="29788"/>
    <cellStyle name="Normal 4 2 7 3 2 2 2" xfId="29789"/>
    <cellStyle name="Normal 4 2 7 3 2 2 3" xfId="29790"/>
    <cellStyle name="Normal 4 2 7 3 2 3" xfId="29791"/>
    <cellStyle name="Normal 4 2 7 3 2 4" xfId="29792"/>
    <cellStyle name="Normal 4 2 7 3 2 5" xfId="29793"/>
    <cellStyle name="Normal 4 2 7 3 3" xfId="29794"/>
    <cellStyle name="Normal 4 2 7 3 3 2" xfId="29795"/>
    <cellStyle name="Normal 4 2 7 3 3 2 2" xfId="29796"/>
    <cellStyle name="Normal 4 2 7 3 3 2 3" xfId="29797"/>
    <cellStyle name="Normal 4 2 7 3 3 3" xfId="29798"/>
    <cellStyle name="Normal 4 2 7 3 3 4" xfId="29799"/>
    <cellStyle name="Normal 4 2 7 3 3 5" xfId="29800"/>
    <cellStyle name="Normal 4 2 7 3 4" xfId="29801"/>
    <cellStyle name="Normal 4 2 7 3 4 2" xfId="29802"/>
    <cellStyle name="Normal 4 2 7 3 4 3" xfId="29803"/>
    <cellStyle name="Normal 4 2 7 3 5" xfId="29804"/>
    <cellStyle name="Normal 4 2 7 3 6" xfId="29805"/>
    <cellStyle name="Normal 4 2 7 3 7" xfId="29806"/>
    <cellStyle name="Normal 4 2 7 4" xfId="29807"/>
    <cellStyle name="Normal 4 2 7 4 2" xfId="29808"/>
    <cellStyle name="Normal 4 2 7 4 2 2" xfId="29809"/>
    <cellStyle name="Normal 4 2 7 4 2 3" xfId="29810"/>
    <cellStyle name="Normal 4 2 7 4 3" xfId="29811"/>
    <cellStyle name="Normal 4 2 7 4 4" xfId="29812"/>
    <cellStyle name="Normal 4 2 7 4 5" xfId="29813"/>
    <cellStyle name="Normal 4 2 7 5" xfId="29814"/>
    <cellStyle name="Normal 4 2 7 5 2" xfId="29815"/>
    <cellStyle name="Normal 4 2 7 5 2 2" xfId="29816"/>
    <cellStyle name="Normal 4 2 7 5 2 3" xfId="29817"/>
    <cellStyle name="Normal 4 2 7 5 3" xfId="29818"/>
    <cellStyle name="Normal 4 2 7 5 4" xfId="29819"/>
    <cellStyle name="Normal 4 2 7 5 5" xfId="29820"/>
    <cellStyle name="Normal 4 2 7 6" xfId="29821"/>
    <cellStyle name="Normal 4 2 7 6 2" xfId="29822"/>
    <cellStyle name="Normal 4 2 7 6 3" xfId="29823"/>
    <cellStyle name="Normal 4 2 7 7" xfId="29824"/>
    <cellStyle name="Normal 4 2 7 8" xfId="29825"/>
    <cellStyle name="Normal 4 2 7 9" xfId="29826"/>
    <cellStyle name="Normal 4 2 8" xfId="5244"/>
    <cellStyle name="Normal 4 2 8 2" xfId="29828"/>
    <cellStyle name="Normal 4 2 8 2 2" xfId="29829"/>
    <cellStyle name="Normal 4 2 8 2 2 2" xfId="29830"/>
    <cellStyle name="Normal 4 2 8 2 2 2 2" xfId="29831"/>
    <cellStyle name="Normal 4 2 8 2 2 2 3" xfId="29832"/>
    <cellStyle name="Normal 4 2 8 2 2 3" xfId="29833"/>
    <cellStyle name="Normal 4 2 8 2 2 4" xfId="29834"/>
    <cellStyle name="Normal 4 2 8 2 2 5" xfId="29835"/>
    <cellStyle name="Normal 4 2 8 2 3" xfId="29836"/>
    <cellStyle name="Normal 4 2 8 2 3 2" xfId="29837"/>
    <cellStyle name="Normal 4 2 8 2 3 2 2" xfId="29838"/>
    <cellStyle name="Normal 4 2 8 2 3 2 3" xfId="29839"/>
    <cellStyle name="Normal 4 2 8 2 3 3" xfId="29840"/>
    <cellStyle name="Normal 4 2 8 2 3 4" xfId="29841"/>
    <cellStyle name="Normal 4 2 8 2 3 5" xfId="29842"/>
    <cellStyle name="Normal 4 2 8 2 4" xfId="29843"/>
    <cellStyle name="Normal 4 2 8 2 4 2" xfId="29844"/>
    <cellStyle name="Normal 4 2 8 2 4 3" xfId="29845"/>
    <cellStyle name="Normal 4 2 8 2 5" xfId="29846"/>
    <cellStyle name="Normal 4 2 8 2 6" xfId="29847"/>
    <cellStyle name="Normal 4 2 8 2 7" xfId="29848"/>
    <cellStyle name="Normal 4 2 8 3" xfId="29849"/>
    <cellStyle name="Normal 4 2 8 3 2" xfId="29850"/>
    <cellStyle name="Normal 4 2 8 3 2 2" xfId="29851"/>
    <cellStyle name="Normal 4 2 8 3 2 3" xfId="29852"/>
    <cellStyle name="Normal 4 2 8 3 3" xfId="29853"/>
    <cellStyle name="Normal 4 2 8 3 4" xfId="29854"/>
    <cellStyle name="Normal 4 2 8 3 5" xfId="29855"/>
    <cellStyle name="Normal 4 2 8 4" xfId="29856"/>
    <cellStyle name="Normal 4 2 8 4 2" xfId="29857"/>
    <cellStyle name="Normal 4 2 8 4 2 2" xfId="29858"/>
    <cellStyle name="Normal 4 2 8 4 2 3" xfId="29859"/>
    <cellStyle name="Normal 4 2 8 4 3" xfId="29860"/>
    <cellStyle name="Normal 4 2 8 4 4" xfId="29861"/>
    <cellStyle name="Normal 4 2 8 4 5" xfId="29862"/>
    <cellStyle name="Normal 4 2 8 5" xfId="29863"/>
    <cellStyle name="Normal 4 2 8 5 2" xfId="29864"/>
    <cellStyle name="Normal 4 2 8 5 3" xfId="29865"/>
    <cellStyle name="Normal 4 2 8 6" xfId="29866"/>
    <cellStyle name="Normal 4 2 8 7" xfId="29867"/>
    <cellStyle name="Normal 4 2 8 8" xfId="29868"/>
    <cellStyle name="Normal 4 2 8 9" xfId="29827"/>
    <cellStyle name="Normal 4 2 9" xfId="29869"/>
    <cellStyle name="Normal 4 2 9 2" xfId="29870"/>
    <cellStyle name="Normal 4 2 9 2 2" xfId="29871"/>
    <cellStyle name="Normal 4 2 9 2 2 2" xfId="29872"/>
    <cellStyle name="Normal 4 2 9 2 2 3" xfId="29873"/>
    <cellStyle name="Normal 4 2 9 2 3" xfId="29874"/>
    <cellStyle name="Normal 4 2 9 2 4" xfId="29875"/>
    <cellStyle name="Normal 4 2 9 2 5" xfId="29876"/>
    <cellStyle name="Normal 4 2 9 3" xfId="29877"/>
    <cellStyle name="Normal 4 2 9 3 2" xfId="29878"/>
    <cellStyle name="Normal 4 2 9 3 2 2" xfId="29879"/>
    <cellStyle name="Normal 4 2 9 3 2 3" xfId="29880"/>
    <cellStyle name="Normal 4 2 9 3 3" xfId="29881"/>
    <cellStyle name="Normal 4 2 9 3 4" xfId="29882"/>
    <cellStyle name="Normal 4 2 9 3 5" xfId="29883"/>
    <cellStyle name="Normal 4 2 9 4" xfId="29884"/>
    <cellStyle name="Normal 4 2 9 4 2" xfId="29885"/>
    <cellStyle name="Normal 4 2 9 4 3" xfId="29886"/>
    <cellStyle name="Normal 4 2 9 5" xfId="29887"/>
    <cellStyle name="Normal 4 2 9 6" xfId="29888"/>
    <cellStyle name="Normal 4 2 9 7" xfId="29889"/>
    <cellStyle name="Normal 4 3" xfId="803"/>
    <cellStyle name="Normal 4 3 10" xfId="29890"/>
    <cellStyle name="Normal 4 3 10 2" xfId="29891"/>
    <cellStyle name="Normal 4 3 10 2 2" xfId="29892"/>
    <cellStyle name="Normal 4 3 10 2 2 2" xfId="29893"/>
    <cellStyle name="Normal 4 3 10 2 2 3" xfId="29894"/>
    <cellStyle name="Normal 4 3 10 2 3" xfId="29895"/>
    <cellStyle name="Normal 4 3 10 2 4" xfId="29896"/>
    <cellStyle name="Normal 4 3 10 2 5" xfId="29897"/>
    <cellStyle name="Normal 4 3 10 3" xfId="29898"/>
    <cellStyle name="Normal 4 3 10 3 2" xfId="29899"/>
    <cellStyle name="Normal 4 3 10 3 2 2" xfId="29900"/>
    <cellStyle name="Normal 4 3 10 3 2 3" xfId="29901"/>
    <cellStyle name="Normal 4 3 10 3 3" xfId="29902"/>
    <cellStyle name="Normal 4 3 10 3 4" xfId="29903"/>
    <cellStyle name="Normal 4 3 10 3 5" xfId="29904"/>
    <cellStyle name="Normal 4 3 10 4" xfId="29905"/>
    <cellStyle name="Normal 4 3 10 4 2" xfId="29906"/>
    <cellStyle name="Normal 4 3 10 4 3" xfId="29907"/>
    <cellStyle name="Normal 4 3 10 5" xfId="29908"/>
    <cellStyle name="Normal 4 3 10 6" xfId="29909"/>
    <cellStyle name="Normal 4 3 10 7" xfId="29910"/>
    <cellStyle name="Normal 4 3 11" xfId="29911"/>
    <cellStyle name="Normal 4 3 11 2" xfId="29912"/>
    <cellStyle name="Normal 4 3 11 2 2" xfId="29913"/>
    <cellStyle name="Normal 4 3 11 2 3" xfId="29914"/>
    <cellStyle name="Normal 4 3 11 3" xfId="29915"/>
    <cellStyle name="Normal 4 3 11 4" xfId="29916"/>
    <cellStyle name="Normal 4 3 11 5" xfId="29917"/>
    <cellStyle name="Normal 4 3 12" xfId="29918"/>
    <cellStyle name="Normal 4 3 12 2" xfId="29919"/>
    <cellStyle name="Normal 4 3 12 2 2" xfId="29920"/>
    <cellStyle name="Normal 4 3 12 2 3" xfId="29921"/>
    <cellStyle name="Normal 4 3 12 3" xfId="29922"/>
    <cellStyle name="Normal 4 3 12 4" xfId="29923"/>
    <cellStyle name="Normal 4 3 12 5" xfId="29924"/>
    <cellStyle name="Normal 4 3 13" xfId="29925"/>
    <cellStyle name="Normal 4 3 13 2" xfId="29926"/>
    <cellStyle name="Normal 4 3 13 3" xfId="29927"/>
    <cellStyle name="Normal 4 3 14" xfId="29928"/>
    <cellStyle name="Normal 4 3 15" xfId="29929"/>
    <cellStyle name="Normal 4 3 16" xfId="29930"/>
    <cellStyle name="Normal 4 3 17" xfId="26244"/>
    <cellStyle name="Normal 4 3 18" xfId="26071"/>
    <cellStyle name="Normal 4 3 2" xfId="804"/>
    <cellStyle name="Normal 4 3 2 10" xfId="29931"/>
    <cellStyle name="Normal 4 3 2 10 2" xfId="29932"/>
    <cellStyle name="Normal 4 3 2 10 2 2" xfId="29933"/>
    <cellStyle name="Normal 4 3 2 10 2 3" xfId="29934"/>
    <cellStyle name="Normal 4 3 2 10 3" xfId="29935"/>
    <cellStyle name="Normal 4 3 2 10 4" xfId="29936"/>
    <cellStyle name="Normal 4 3 2 10 5" xfId="29937"/>
    <cellStyle name="Normal 4 3 2 11" xfId="29938"/>
    <cellStyle name="Normal 4 3 2 11 2" xfId="29939"/>
    <cellStyle name="Normal 4 3 2 11 3" xfId="29940"/>
    <cellStyle name="Normal 4 3 2 12" xfId="29941"/>
    <cellStyle name="Normal 4 3 2 13" xfId="29942"/>
    <cellStyle name="Normal 4 3 2 14" xfId="29943"/>
    <cellStyle name="Normal 4 3 2 2" xfId="805"/>
    <cellStyle name="Normal 4 3 2 2 10" xfId="29945"/>
    <cellStyle name="Normal 4 3 2 2 10 2" xfId="29946"/>
    <cellStyle name="Normal 4 3 2 2 10 3" xfId="29947"/>
    <cellStyle name="Normal 4 3 2 2 11" xfId="29948"/>
    <cellStyle name="Normal 4 3 2 2 12" xfId="29949"/>
    <cellStyle name="Normal 4 3 2 2 13" xfId="29950"/>
    <cellStyle name="Normal 4 3 2 2 14" xfId="29944"/>
    <cellStyle name="Normal 4 3 2 2 2" xfId="2165"/>
    <cellStyle name="Normal 4 3 2 2 2 10" xfId="29951"/>
    <cellStyle name="Normal 4 3 2 2 2 2" xfId="29952"/>
    <cellStyle name="Normal 4 3 2 2 2 2 2" xfId="29953"/>
    <cellStyle name="Normal 4 3 2 2 2 2 2 2" xfId="29954"/>
    <cellStyle name="Normal 4 3 2 2 2 2 2 2 2" xfId="29955"/>
    <cellStyle name="Normal 4 3 2 2 2 2 2 2 2 2" xfId="29956"/>
    <cellStyle name="Normal 4 3 2 2 2 2 2 2 2 3" xfId="29957"/>
    <cellStyle name="Normal 4 3 2 2 2 2 2 2 3" xfId="29958"/>
    <cellStyle name="Normal 4 3 2 2 2 2 2 2 4" xfId="29959"/>
    <cellStyle name="Normal 4 3 2 2 2 2 2 2 5" xfId="29960"/>
    <cellStyle name="Normal 4 3 2 2 2 2 2 3" xfId="29961"/>
    <cellStyle name="Normal 4 3 2 2 2 2 2 3 2" xfId="29962"/>
    <cellStyle name="Normal 4 3 2 2 2 2 2 3 2 2" xfId="29963"/>
    <cellStyle name="Normal 4 3 2 2 2 2 2 3 2 3" xfId="29964"/>
    <cellStyle name="Normal 4 3 2 2 2 2 2 3 3" xfId="29965"/>
    <cellStyle name="Normal 4 3 2 2 2 2 2 3 4" xfId="29966"/>
    <cellStyle name="Normal 4 3 2 2 2 2 2 3 5" xfId="29967"/>
    <cellStyle name="Normal 4 3 2 2 2 2 2 4" xfId="29968"/>
    <cellStyle name="Normal 4 3 2 2 2 2 2 4 2" xfId="29969"/>
    <cellStyle name="Normal 4 3 2 2 2 2 2 4 3" xfId="29970"/>
    <cellStyle name="Normal 4 3 2 2 2 2 2 5" xfId="29971"/>
    <cellStyle name="Normal 4 3 2 2 2 2 2 6" xfId="29972"/>
    <cellStyle name="Normal 4 3 2 2 2 2 2 7" xfId="29973"/>
    <cellStyle name="Normal 4 3 2 2 2 2 3" xfId="29974"/>
    <cellStyle name="Normal 4 3 2 2 2 2 3 2" xfId="29975"/>
    <cellStyle name="Normal 4 3 2 2 2 2 3 2 2" xfId="29976"/>
    <cellStyle name="Normal 4 3 2 2 2 2 3 2 3" xfId="29977"/>
    <cellStyle name="Normal 4 3 2 2 2 2 3 3" xfId="29978"/>
    <cellStyle name="Normal 4 3 2 2 2 2 3 4" xfId="29979"/>
    <cellStyle name="Normal 4 3 2 2 2 2 3 5" xfId="29980"/>
    <cellStyle name="Normal 4 3 2 2 2 2 4" xfId="29981"/>
    <cellStyle name="Normal 4 3 2 2 2 2 4 2" xfId="29982"/>
    <cellStyle name="Normal 4 3 2 2 2 2 4 2 2" xfId="29983"/>
    <cellStyle name="Normal 4 3 2 2 2 2 4 2 3" xfId="29984"/>
    <cellStyle name="Normal 4 3 2 2 2 2 4 3" xfId="29985"/>
    <cellStyle name="Normal 4 3 2 2 2 2 4 4" xfId="29986"/>
    <cellStyle name="Normal 4 3 2 2 2 2 4 5" xfId="29987"/>
    <cellStyle name="Normal 4 3 2 2 2 2 5" xfId="29988"/>
    <cellStyle name="Normal 4 3 2 2 2 2 5 2" xfId="29989"/>
    <cellStyle name="Normal 4 3 2 2 2 2 5 3" xfId="29990"/>
    <cellStyle name="Normal 4 3 2 2 2 2 6" xfId="29991"/>
    <cellStyle name="Normal 4 3 2 2 2 2 7" xfId="29992"/>
    <cellStyle name="Normal 4 3 2 2 2 2 8" xfId="29993"/>
    <cellStyle name="Normal 4 3 2 2 2 3" xfId="29994"/>
    <cellStyle name="Normal 4 3 2 2 2 3 2" xfId="29995"/>
    <cellStyle name="Normal 4 3 2 2 2 3 2 2" xfId="29996"/>
    <cellStyle name="Normal 4 3 2 2 2 3 2 2 2" xfId="29997"/>
    <cellStyle name="Normal 4 3 2 2 2 3 2 2 3" xfId="29998"/>
    <cellStyle name="Normal 4 3 2 2 2 3 2 3" xfId="29999"/>
    <cellStyle name="Normal 4 3 2 2 2 3 2 4" xfId="30000"/>
    <cellStyle name="Normal 4 3 2 2 2 3 2 5" xfId="30001"/>
    <cellStyle name="Normal 4 3 2 2 2 3 3" xfId="30002"/>
    <cellStyle name="Normal 4 3 2 2 2 3 3 2" xfId="30003"/>
    <cellStyle name="Normal 4 3 2 2 2 3 3 2 2" xfId="30004"/>
    <cellStyle name="Normal 4 3 2 2 2 3 3 2 3" xfId="30005"/>
    <cellStyle name="Normal 4 3 2 2 2 3 3 3" xfId="30006"/>
    <cellStyle name="Normal 4 3 2 2 2 3 3 4" xfId="30007"/>
    <cellStyle name="Normal 4 3 2 2 2 3 3 5" xfId="30008"/>
    <cellStyle name="Normal 4 3 2 2 2 3 4" xfId="30009"/>
    <cellStyle name="Normal 4 3 2 2 2 3 4 2" xfId="30010"/>
    <cellStyle name="Normal 4 3 2 2 2 3 4 3" xfId="30011"/>
    <cellStyle name="Normal 4 3 2 2 2 3 5" xfId="30012"/>
    <cellStyle name="Normal 4 3 2 2 2 3 6" xfId="30013"/>
    <cellStyle name="Normal 4 3 2 2 2 3 7" xfId="30014"/>
    <cellStyle name="Normal 4 3 2 2 2 4" xfId="30015"/>
    <cellStyle name="Normal 4 3 2 2 2 4 2" xfId="30016"/>
    <cellStyle name="Normal 4 3 2 2 2 4 2 2" xfId="30017"/>
    <cellStyle name="Normal 4 3 2 2 2 4 2 3" xfId="30018"/>
    <cellStyle name="Normal 4 3 2 2 2 4 3" xfId="30019"/>
    <cellStyle name="Normal 4 3 2 2 2 4 4" xfId="30020"/>
    <cellStyle name="Normal 4 3 2 2 2 4 5" xfId="30021"/>
    <cellStyle name="Normal 4 3 2 2 2 5" xfId="30022"/>
    <cellStyle name="Normal 4 3 2 2 2 5 2" xfId="30023"/>
    <cellStyle name="Normal 4 3 2 2 2 5 2 2" xfId="30024"/>
    <cellStyle name="Normal 4 3 2 2 2 5 2 3" xfId="30025"/>
    <cellStyle name="Normal 4 3 2 2 2 5 3" xfId="30026"/>
    <cellStyle name="Normal 4 3 2 2 2 5 4" xfId="30027"/>
    <cellStyle name="Normal 4 3 2 2 2 5 5" xfId="30028"/>
    <cellStyle name="Normal 4 3 2 2 2 6" xfId="30029"/>
    <cellStyle name="Normal 4 3 2 2 2 6 2" xfId="30030"/>
    <cellStyle name="Normal 4 3 2 2 2 6 3" xfId="30031"/>
    <cellStyle name="Normal 4 3 2 2 2 7" xfId="30032"/>
    <cellStyle name="Normal 4 3 2 2 2 8" xfId="30033"/>
    <cellStyle name="Normal 4 3 2 2 2 9" xfId="30034"/>
    <cellStyle name="Normal 4 3 2 2 3" xfId="30035"/>
    <cellStyle name="Normal 4 3 2 2 3 2" xfId="30036"/>
    <cellStyle name="Normal 4 3 2 2 3 2 2" xfId="30037"/>
    <cellStyle name="Normal 4 3 2 2 3 2 2 2" xfId="30038"/>
    <cellStyle name="Normal 4 3 2 2 3 2 2 2 2" xfId="30039"/>
    <cellStyle name="Normal 4 3 2 2 3 2 2 2 2 2" xfId="30040"/>
    <cellStyle name="Normal 4 3 2 2 3 2 2 2 2 3" xfId="30041"/>
    <cellStyle name="Normal 4 3 2 2 3 2 2 2 3" xfId="30042"/>
    <cellStyle name="Normal 4 3 2 2 3 2 2 2 4" xfId="30043"/>
    <cellStyle name="Normal 4 3 2 2 3 2 2 2 5" xfId="30044"/>
    <cellStyle name="Normal 4 3 2 2 3 2 2 3" xfId="30045"/>
    <cellStyle name="Normal 4 3 2 2 3 2 2 3 2" xfId="30046"/>
    <cellStyle name="Normal 4 3 2 2 3 2 2 3 2 2" xfId="30047"/>
    <cellStyle name="Normal 4 3 2 2 3 2 2 3 2 3" xfId="30048"/>
    <cellStyle name="Normal 4 3 2 2 3 2 2 3 3" xfId="30049"/>
    <cellStyle name="Normal 4 3 2 2 3 2 2 3 4" xfId="30050"/>
    <cellStyle name="Normal 4 3 2 2 3 2 2 3 5" xfId="30051"/>
    <cellStyle name="Normal 4 3 2 2 3 2 2 4" xfId="30052"/>
    <cellStyle name="Normal 4 3 2 2 3 2 2 4 2" xfId="30053"/>
    <cellStyle name="Normal 4 3 2 2 3 2 2 4 3" xfId="30054"/>
    <cellStyle name="Normal 4 3 2 2 3 2 2 5" xfId="30055"/>
    <cellStyle name="Normal 4 3 2 2 3 2 2 6" xfId="30056"/>
    <cellStyle name="Normal 4 3 2 2 3 2 2 7" xfId="30057"/>
    <cellStyle name="Normal 4 3 2 2 3 2 3" xfId="30058"/>
    <cellStyle name="Normal 4 3 2 2 3 2 3 2" xfId="30059"/>
    <cellStyle name="Normal 4 3 2 2 3 2 3 2 2" xfId="30060"/>
    <cellStyle name="Normal 4 3 2 2 3 2 3 2 3" xfId="30061"/>
    <cellStyle name="Normal 4 3 2 2 3 2 3 3" xfId="30062"/>
    <cellStyle name="Normal 4 3 2 2 3 2 3 4" xfId="30063"/>
    <cellStyle name="Normal 4 3 2 2 3 2 3 5" xfId="30064"/>
    <cellStyle name="Normal 4 3 2 2 3 2 4" xfId="30065"/>
    <cellStyle name="Normal 4 3 2 2 3 2 4 2" xfId="30066"/>
    <cellStyle name="Normal 4 3 2 2 3 2 4 2 2" xfId="30067"/>
    <cellStyle name="Normal 4 3 2 2 3 2 4 2 3" xfId="30068"/>
    <cellStyle name="Normal 4 3 2 2 3 2 4 3" xfId="30069"/>
    <cellStyle name="Normal 4 3 2 2 3 2 4 4" xfId="30070"/>
    <cellStyle name="Normal 4 3 2 2 3 2 4 5" xfId="30071"/>
    <cellStyle name="Normal 4 3 2 2 3 2 5" xfId="30072"/>
    <cellStyle name="Normal 4 3 2 2 3 2 5 2" xfId="30073"/>
    <cellStyle name="Normal 4 3 2 2 3 2 5 3" xfId="30074"/>
    <cellStyle name="Normal 4 3 2 2 3 2 6" xfId="30075"/>
    <cellStyle name="Normal 4 3 2 2 3 2 7" xfId="30076"/>
    <cellStyle name="Normal 4 3 2 2 3 2 8" xfId="30077"/>
    <cellStyle name="Normal 4 3 2 2 3 3" xfId="30078"/>
    <cellStyle name="Normal 4 3 2 2 3 3 2" xfId="30079"/>
    <cellStyle name="Normal 4 3 2 2 3 3 2 2" xfId="30080"/>
    <cellStyle name="Normal 4 3 2 2 3 3 2 2 2" xfId="30081"/>
    <cellStyle name="Normal 4 3 2 2 3 3 2 2 3" xfId="30082"/>
    <cellStyle name="Normal 4 3 2 2 3 3 2 3" xfId="30083"/>
    <cellStyle name="Normal 4 3 2 2 3 3 2 4" xfId="30084"/>
    <cellStyle name="Normal 4 3 2 2 3 3 2 5" xfId="30085"/>
    <cellStyle name="Normal 4 3 2 2 3 3 3" xfId="30086"/>
    <cellStyle name="Normal 4 3 2 2 3 3 3 2" xfId="30087"/>
    <cellStyle name="Normal 4 3 2 2 3 3 3 2 2" xfId="30088"/>
    <cellStyle name="Normal 4 3 2 2 3 3 3 2 3" xfId="30089"/>
    <cellStyle name="Normal 4 3 2 2 3 3 3 3" xfId="30090"/>
    <cellStyle name="Normal 4 3 2 2 3 3 3 4" xfId="30091"/>
    <cellStyle name="Normal 4 3 2 2 3 3 3 5" xfId="30092"/>
    <cellStyle name="Normal 4 3 2 2 3 3 4" xfId="30093"/>
    <cellStyle name="Normal 4 3 2 2 3 3 4 2" xfId="30094"/>
    <cellStyle name="Normal 4 3 2 2 3 3 4 3" xfId="30095"/>
    <cellStyle name="Normal 4 3 2 2 3 3 5" xfId="30096"/>
    <cellStyle name="Normal 4 3 2 2 3 3 6" xfId="30097"/>
    <cellStyle name="Normal 4 3 2 2 3 3 7" xfId="30098"/>
    <cellStyle name="Normal 4 3 2 2 3 4" xfId="30099"/>
    <cellStyle name="Normal 4 3 2 2 3 4 2" xfId="30100"/>
    <cellStyle name="Normal 4 3 2 2 3 4 2 2" xfId="30101"/>
    <cellStyle name="Normal 4 3 2 2 3 4 2 3" xfId="30102"/>
    <cellStyle name="Normal 4 3 2 2 3 4 3" xfId="30103"/>
    <cellStyle name="Normal 4 3 2 2 3 4 4" xfId="30104"/>
    <cellStyle name="Normal 4 3 2 2 3 4 5" xfId="30105"/>
    <cellStyle name="Normal 4 3 2 2 3 5" xfId="30106"/>
    <cellStyle name="Normal 4 3 2 2 3 5 2" xfId="30107"/>
    <cellStyle name="Normal 4 3 2 2 3 5 2 2" xfId="30108"/>
    <cellStyle name="Normal 4 3 2 2 3 5 2 3" xfId="30109"/>
    <cellStyle name="Normal 4 3 2 2 3 5 3" xfId="30110"/>
    <cellStyle name="Normal 4 3 2 2 3 5 4" xfId="30111"/>
    <cellStyle name="Normal 4 3 2 2 3 5 5" xfId="30112"/>
    <cellStyle name="Normal 4 3 2 2 3 6" xfId="30113"/>
    <cellStyle name="Normal 4 3 2 2 3 6 2" xfId="30114"/>
    <cellStyle name="Normal 4 3 2 2 3 6 3" xfId="30115"/>
    <cellStyle name="Normal 4 3 2 2 3 7" xfId="30116"/>
    <cellStyle name="Normal 4 3 2 2 3 8" xfId="30117"/>
    <cellStyle name="Normal 4 3 2 2 3 9" xfId="30118"/>
    <cellStyle name="Normal 4 3 2 2 4" xfId="30119"/>
    <cellStyle name="Normal 4 3 2 2 4 2" xfId="30120"/>
    <cellStyle name="Normal 4 3 2 2 4 2 2" xfId="30121"/>
    <cellStyle name="Normal 4 3 2 2 4 2 2 2" xfId="30122"/>
    <cellStyle name="Normal 4 3 2 2 4 2 2 2 2" xfId="30123"/>
    <cellStyle name="Normal 4 3 2 2 4 2 2 2 2 2" xfId="30124"/>
    <cellStyle name="Normal 4 3 2 2 4 2 2 2 2 3" xfId="30125"/>
    <cellStyle name="Normal 4 3 2 2 4 2 2 2 3" xfId="30126"/>
    <cellStyle name="Normal 4 3 2 2 4 2 2 2 4" xfId="30127"/>
    <cellStyle name="Normal 4 3 2 2 4 2 2 2 5" xfId="30128"/>
    <cellStyle name="Normal 4 3 2 2 4 2 2 3" xfId="30129"/>
    <cellStyle name="Normal 4 3 2 2 4 2 2 3 2" xfId="30130"/>
    <cellStyle name="Normal 4 3 2 2 4 2 2 3 2 2" xfId="30131"/>
    <cellStyle name="Normal 4 3 2 2 4 2 2 3 2 3" xfId="30132"/>
    <cellStyle name="Normal 4 3 2 2 4 2 2 3 3" xfId="30133"/>
    <cellStyle name="Normal 4 3 2 2 4 2 2 3 4" xfId="30134"/>
    <cellStyle name="Normal 4 3 2 2 4 2 2 3 5" xfId="30135"/>
    <cellStyle name="Normal 4 3 2 2 4 2 2 4" xfId="30136"/>
    <cellStyle name="Normal 4 3 2 2 4 2 2 4 2" xfId="30137"/>
    <cellStyle name="Normal 4 3 2 2 4 2 2 4 3" xfId="30138"/>
    <cellStyle name="Normal 4 3 2 2 4 2 2 5" xfId="30139"/>
    <cellStyle name="Normal 4 3 2 2 4 2 2 6" xfId="30140"/>
    <cellStyle name="Normal 4 3 2 2 4 2 2 7" xfId="30141"/>
    <cellStyle name="Normal 4 3 2 2 4 2 3" xfId="30142"/>
    <cellStyle name="Normal 4 3 2 2 4 2 3 2" xfId="30143"/>
    <cellStyle name="Normal 4 3 2 2 4 2 3 2 2" xfId="30144"/>
    <cellStyle name="Normal 4 3 2 2 4 2 3 2 3" xfId="30145"/>
    <cellStyle name="Normal 4 3 2 2 4 2 3 3" xfId="30146"/>
    <cellStyle name="Normal 4 3 2 2 4 2 3 4" xfId="30147"/>
    <cellStyle name="Normal 4 3 2 2 4 2 3 5" xfId="30148"/>
    <cellStyle name="Normal 4 3 2 2 4 2 4" xfId="30149"/>
    <cellStyle name="Normal 4 3 2 2 4 2 4 2" xfId="30150"/>
    <cellStyle name="Normal 4 3 2 2 4 2 4 2 2" xfId="30151"/>
    <cellStyle name="Normal 4 3 2 2 4 2 4 2 3" xfId="30152"/>
    <cellStyle name="Normal 4 3 2 2 4 2 4 3" xfId="30153"/>
    <cellStyle name="Normal 4 3 2 2 4 2 4 4" xfId="30154"/>
    <cellStyle name="Normal 4 3 2 2 4 2 4 5" xfId="30155"/>
    <cellStyle name="Normal 4 3 2 2 4 2 5" xfId="30156"/>
    <cellStyle name="Normal 4 3 2 2 4 2 5 2" xfId="30157"/>
    <cellStyle name="Normal 4 3 2 2 4 2 5 3" xfId="30158"/>
    <cellStyle name="Normal 4 3 2 2 4 2 6" xfId="30159"/>
    <cellStyle name="Normal 4 3 2 2 4 2 7" xfId="30160"/>
    <cellStyle name="Normal 4 3 2 2 4 2 8" xfId="30161"/>
    <cellStyle name="Normal 4 3 2 2 4 3" xfId="30162"/>
    <cellStyle name="Normal 4 3 2 2 4 3 2" xfId="30163"/>
    <cellStyle name="Normal 4 3 2 2 4 3 2 2" xfId="30164"/>
    <cellStyle name="Normal 4 3 2 2 4 3 2 2 2" xfId="30165"/>
    <cellStyle name="Normal 4 3 2 2 4 3 2 2 3" xfId="30166"/>
    <cellStyle name="Normal 4 3 2 2 4 3 2 3" xfId="30167"/>
    <cellStyle name="Normal 4 3 2 2 4 3 2 4" xfId="30168"/>
    <cellStyle name="Normal 4 3 2 2 4 3 2 5" xfId="30169"/>
    <cellStyle name="Normal 4 3 2 2 4 3 3" xfId="30170"/>
    <cellStyle name="Normal 4 3 2 2 4 3 3 2" xfId="30171"/>
    <cellStyle name="Normal 4 3 2 2 4 3 3 2 2" xfId="30172"/>
    <cellStyle name="Normal 4 3 2 2 4 3 3 2 3" xfId="30173"/>
    <cellStyle name="Normal 4 3 2 2 4 3 3 3" xfId="30174"/>
    <cellStyle name="Normal 4 3 2 2 4 3 3 4" xfId="30175"/>
    <cellStyle name="Normal 4 3 2 2 4 3 3 5" xfId="30176"/>
    <cellStyle name="Normal 4 3 2 2 4 3 4" xfId="30177"/>
    <cellStyle name="Normal 4 3 2 2 4 3 4 2" xfId="30178"/>
    <cellStyle name="Normal 4 3 2 2 4 3 4 3" xfId="30179"/>
    <cellStyle name="Normal 4 3 2 2 4 3 5" xfId="30180"/>
    <cellStyle name="Normal 4 3 2 2 4 3 6" xfId="30181"/>
    <cellStyle name="Normal 4 3 2 2 4 3 7" xfId="30182"/>
    <cellStyle name="Normal 4 3 2 2 4 4" xfId="30183"/>
    <cellStyle name="Normal 4 3 2 2 4 4 2" xfId="30184"/>
    <cellStyle name="Normal 4 3 2 2 4 4 2 2" xfId="30185"/>
    <cellStyle name="Normal 4 3 2 2 4 4 2 3" xfId="30186"/>
    <cellStyle name="Normal 4 3 2 2 4 4 3" xfId="30187"/>
    <cellStyle name="Normal 4 3 2 2 4 4 4" xfId="30188"/>
    <cellStyle name="Normal 4 3 2 2 4 4 5" xfId="30189"/>
    <cellStyle name="Normal 4 3 2 2 4 5" xfId="30190"/>
    <cellStyle name="Normal 4 3 2 2 4 5 2" xfId="30191"/>
    <cellStyle name="Normal 4 3 2 2 4 5 2 2" xfId="30192"/>
    <cellStyle name="Normal 4 3 2 2 4 5 2 3" xfId="30193"/>
    <cellStyle name="Normal 4 3 2 2 4 5 3" xfId="30194"/>
    <cellStyle name="Normal 4 3 2 2 4 5 4" xfId="30195"/>
    <cellStyle name="Normal 4 3 2 2 4 5 5" xfId="30196"/>
    <cellStyle name="Normal 4 3 2 2 4 6" xfId="30197"/>
    <cellStyle name="Normal 4 3 2 2 4 6 2" xfId="30198"/>
    <cellStyle name="Normal 4 3 2 2 4 6 3" xfId="30199"/>
    <cellStyle name="Normal 4 3 2 2 4 7" xfId="30200"/>
    <cellStyle name="Normal 4 3 2 2 4 8" xfId="30201"/>
    <cellStyle name="Normal 4 3 2 2 4 9" xfId="30202"/>
    <cellStyle name="Normal 4 3 2 2 5" xfId="30203"/>
    <cellStyle name="Normal 4 3 2 2 5 2" xfId="30204"/>
    <cellStyle name="Normal 4 3 2 2 5 2 2" xfId="30205"/>
    <cellStyle name="Normal 4 3 2 2 5 2 2 2" xfId="30206"/>
    <cellStyle name="Normal 4 3 2 2 5 2 2 2 2" xfId="30207"/>
    <cellStyle name="Normal 4 3 2 2 5 2 2 2 3" xfId="30208"/>
    <cellStyle name="Normal 4 3 2 2 5 2 2 3" xfId="30209"/>
    <cellStyle name="Normal 4 3 2 2 5 2 2 4" xfId="30210"/>
    <cellStyle name="Normal 4 3 2 2 5 2 2 5" xfId="30211"/>
    <cellStyle name="Normal 4 3 2 2 5 2 3" xfId="30212"/>
    <cellStyle name="Normal 4 3 2 2 5 2 3 2" xfId="30213"/>
    <cellStyle name="Normal 4 3 2 2 5 2 3 2 2" xfId="30214"/>
    <cellStyle name="Normal 4 3 2 2 5 2 3 2 3" xfId="30215"/>
    <cellStyle name="Normal 4 3 2 2 5 2 3 3" xfId="30216"/>
    <cellStyle name="Normal 4 3 2 2 5 2 3 4" xfId="30217"/>
    <cellStyle name="Normal 4 3 2 2 5 2 3 5" xfId="30218"/>
    <cellStyle name="Normal 4 3 2 2 5 2 4" xfId="30219"/>
    <cellStyle name="Normal 4 3 2 2 5 2 4 2" xfId="30220"/>
    <cellStyle name="Normal 4 3 2 2 5 2 4 3" xfId="30221"/>
    <cellStyle name="Normal 4 3 2 2 5 2 5" xfId="30222"/>
    <cellStyle name="Normal 4 3 2 2 5 2 6" xfId="30223"/>
    <cellStyle name="Normal 4 3 2 2 5 2 7" xfId="30224"/>
    <cellStyle name="Normal 4 3 2 2 5 3" xfId="30225"/>
    <cellStyle name="Normal 4 3 2 2 5 3 2" xfId="30226"/>
    <cellStyle name="Normal 4 3 2 2 5 3 2 2" xfId="30227"/>
    <cellStyle name="Normal 4 3 2 2 5 3 2 3" xfId="30228"/>
    <cellStyle name="Normal 4 3 2 2 5 3 3" xfId="30229"/>
    <cellStyle name="Normal 4 3 2 2 5 3 4" xfId="30230"/>
    <cellStyle name="Normal 4 3 2 2 5 3 5" xfId="30231"/>
    <cellStyle name="Normal 4 3 2 2 5 4" xfId="30232"/>
    <cellStyle name="Normal 4 3 2 2 5 4 2" xfId="30233"/>
    <cellStyle name="Normal 4 3 2 2 5 4 2 2" xfId="30234"/>
    <cellStyle name="Normal 4 3 2 2 5 4 2 3" xfId="30235"/>
    <cellStyle name="Normal 4 3 2 2 5 4 3" xfId="30236"/>
    <cellStyle name="Normal 4 3 2 2 5 4 4" xfId="30237"/>
    <cellStyle name="Normal 4 3 2 2 5 4 5" xfId="30238"/>
    <cellStyle name="Normal 4 3 2 2 5 5" xfId="30239"/>
    <cellStyle name="Normal 4 3 2 2 5 5 2" xfId="30240"/>
    <cellStyle name="Normal 4 3 2 2 5 5 3" xfId="30241"/>
    <cellStyle name="Normal 4 3 2 2 5 6" xfId="30242"/>
    <cellStyle name="Normal 4 3 2 2 5 7" xfId="30243"/>
    <cellStyle name="Normal 4 3 2 2 5 8" xfId="30244"/>
    <cellStyle name="Normal 4 3 2 2 6" xfId="30245"/>
    <cellStyle name="Normal 4 3 2 2 6 2" xfId="30246"/>
    <cellStyle name="Normal 4 3 2 2 6 2 2" xfId="30247"/>
    <cellStyle name="Normal 4 3 2 2 6 2 2 2" xfId="30248"/>
    <cellStyle name="Normal 4 3 2 2 6 2 2 3" xfId="30249"/>
    <cellStyle name="Normal 4 3 2 2 6 2 3" xfId="30250"/>
    <cellStyle name="Normal 4 3 2 2 6 2 4" xfId="30251"/>
    <cellStyle name="Normal 4 3 2 2 6 2 5" xfId="30252"/>
    <cellStyle name="Normal 4 3 2 2 6 3" xfId="30253"/>
    <cellStyle name="Normal 4 3 2 2 6 3 2" xfId="30254"/>
    <cellStyle name="Normal 4 3 2 2 6 3 2 2" xfId="30255"/>
    <cellStyle name="Normal 4 3 2 2 6 3 2 3" xfId="30256"/>
    <cellStyle name="Normal 4 3 2 2 6 3 3" xfId="30257"/>
    <cellStyle name="Normal 4 3 2 2 6 3 4" xfId="30258"/>
    <cellStyle name="Normal 4 3 2 2 6 3 5" xfId="30259"/>
    <cellStyle name="Normal 4 3 2 2 6 4" xfId="30260"/>
    <cellStyle name="Normal 4 3 2 2 6 4 2" xfId="30261"/>
    <cellStyle name="Normal 4 3 2 2 6 4 3" xfId="30262"/>
    <cellStyle name="Normal 4 3 2 2 6 5" xfId="30263"/>
    <cellStyle name="Normal 4 3 2 2 6 6" xfId="30264"/>
    <cellStyle name="Normal 4 3 2 2 6 7" xfId="30265"/>
    <cellStyle name="Normal 4 3 2 2 7" xfId="30266"/>
    <cellStyle name="Normal 4 3 2 2 7 2" xfId="30267"/>
    <cellStyle name="Normal 4 3 2 2 7 2 2" xfId="30268"/>
    <cellStyle name="Normal 4 3 2 2 7 2 2 2" xfId="30269"/>
    <cellStyle name="Normal 4 3 2 2 7 2 2 3" xfId="30270"/>
    <cellStyle name="Normal 4 3 2 2 7 2 3" xfId="30271"/>
    <cellStyle name="Normal 4 3 2 2 7 2 4" xfId="30272"/>
    <cellStyle name="Normal 4 3 2 2 7 2 5" xfId="30273"/>
    <cellStyle name="Normal 4 3 2 2 7 3" xfId="30274"/>
    <cellStyle name="Normal 4 3 2 2 7 3 2" xfId="30275"/>
    <cellStyle name="Normal 4 3 2 2 7 3 2 2" xfId="30276"/>
    <cellStyle name="Normal 4 3 2 2 7 3 2 3" xfId="30277"/>
    <cellStyle name="Normal 4 3 2 2 7 3 3" xfId="30278"/>
    <cellStyle name="Normal 4 3 2 2 7 3 4" xfId="30279"/>
    <cellStyle name="Normal 4 3 2 2 7 3 5" xfId="30280"/>
    <cellStyle name="Normal 4 3 2 2 7 4" xfId="30281"/>
    <cellStyle name="Normal 4 3 2 2 7 4 2" xfId="30282"/>
    <cellStyle name="Normal 4 3 2 2 7 4 3" xfId="30283"/>
    <cellStyle name="Normal 4 3 2 2 7 5" xfId="30284"/>
    <cellStyle name="Normal 4 3 2 2 7 6" xfId="30285"/>
    <cellStyle name="Normal 4 3 2 2 7 7" xfId="30286"/>
    <cellStyle name="Normal 4 3 2 2 8" xfId="30287"/>
    <cellStyle name="Normal 4 3 2 2 8 2" xfId="30288"/>
    <cellStyle name="Normal 4 3 2 2 8 2 2" xfId="30289"/>
    <cellStyle name="Normal 4 3 2 2 8 2 3" xfId="30290"/>
    <cellStyle name="Normal 4 3 2 2 8 3" xfId="30291"/>
    <cellStyle name="Normal 4 3 2 2 8 4" xfId="30292"/>
    <cellStyle name="Normal 4 3 2 2 8 5" xfId="30293"/>
    <cellStyle name="Normal 4 3 2 2 9" xfId="30294"/>
    <cellStyle name="Normal 4 3 2 2 9 2" xfId="30295"/>
    <cellStyle name="Normal 4 3 2 2 9 2 2" xfId="30296"/>
    <cellStyle name="Normal 4 3 2 2 9 2 3" xfId="30297"/>
    <cellStyle name="Normal 4 3 2 2 9 3" xfId="30298"/>
    <cellStyle name="Normal 4 3 2 2 9 4" xfId="30299"/>
    <cellStyle name="Normal 4 3 2 2 9 5" xfId="30300"/>
    <cellStyle name="Normal 4 3 2 3" xfId="5388"/>
    <cellStyle name="Normal 4 3 2 3 10" xfId="30301"/>
    <cellStyle name="Normal 4 3 2 3 2" xfId="30302"/>
    <cellStyle name="Normal 4 3 2 3 2 2" xfId="30303"/>
    <cellStyle name="Normal 4 3 2 3 2 2 2" xfId="30304"/>
    <cellStyle name="Normal 4 3 2 3 2 2 2 2" xfId="30305"/>
    <cellStyle name="Normal 4 3 2 3 2 2 2 2 2" xfId="30306"/>
    <cellStyle name="Normal 4 3 2 3 2 2 2 2 3" xfId="30307"/>
    <cellStyle name="Normal 4 3 2 3 2 2 2 3" xfId="30308"/>
    <cellStyle name="Normal 4 3 2 3 2 2 2 4" xfId="30309"/>
    <cellStyle name="Normal 4 3 2 3 2 2 2 5" xfId="30310"/>
    <cellStyle name="Normal 4 3 2 3 2 2 3" xfId="30311"/>
    <cellStyle name="Normal 4 3 2 3 2 2 3 2" xfId="30312"/>
    <cellStyle name="Normal 4 3 2 3 2 2 3 2 2" xfId="30313"/>
    <cellStyle name="Normal 4 3 2 3 2 2 3 2 3" xfId="30314"/>
    <cellStyle name="Normal 4 3 2 3 2 2 3 3" xfId="30315"/>
    <cellStyle name="Normal 4 3 2 3 2 2 3 4" xfId="30316"/>
    <cellStyle name="Normal 4 3 2 3 2 2 3 5" xfId="30317"/>
    <cellStyle name="Normal 4 3 2 3 2 2 4" xfId="30318"/>
    <cellStyle name="Normal 4 3 2 3 2 2 4 2" xfId="30319"/>
    <cellStyle name="Normal 4 3 2 3 2 2 4 3" xfId="30320"/>
    <cellStyle name="Normal 4 3 2 3 2 2 5" xfId="30321"/>
    <cellStyle name="Normal 4 3 2 3 2 2 6" xfId="30322"/>
    <cellStyle name="Normal 4 3 2 3 2 2 7" xfId="30323"/>
    <cellStyle name="Normal 4 3 2 3 2 3" xfId="30324"/>
    <cellStyle name="Normal 4 3 2 3 2 3 2" xfId="30325"/>
    <cellStyle name="Normal 4 3 2 3 2 3 2 2" xfId="30326"/>
    <cellStyle name="Normal 4 3 2 3 2 3 2 3" xfId="30327"/>
    <cellStyle name="Normal 4 3 2 3 2 3 3" xfId="30328"/>
    <cellStyle name="Normal 4 3 2 3 2 3 4" xfId="30329"/>
    <cellStyle name="Normal 4 3 2 3 2 3 5" xfId="30330"/>
    <cellStyle name="Normal 4 3 2 3 2 4" xfId="30331"/>
    <cellStyle name="Normal 4 3 2 3 2 4 2" xfId="30332"/>
    <cellStyle name="Normal 4 3 2 3 2 4 2 2" xfId="30333"/>
    <cellStyle name="Normal 4 3 2 3 2 4 2 3" xfId="30334"/>
    <cellStyle name="Normal 4 3 2 3 2 4 3" xfId="30335"/>
    <cellStyle name="Normal 4 3 2 3 2 4 4" xfId="30336"/>
    <cellStyle name="Normal 4 3 2 3 2 4 5" xfId="30337"/>
    <cellStyle name="Normal 4 3 2 3 2 5" xfId="30338"/>
    <cellStyle name="Normal 4 3 2 3 2 5 2" xfId="30339"/>
    <cellStyle name="Normal 4 3 2 3 2 5 3" xfId="30340"/>
    <cellStyle name="Normal 4 3 2 3 2 6" xfId="30341"/>
    <cellStyle name="Normal 4 3 2 3 2 7" xfId="30342"/>
    <cellStyle name="Normal 4 3 2 3 2 8" xfId="30343"/>
    <cellStyle name="Normal 4 3 2 3 3" xfId="30344"/>
    <cellStyle name="Normal 4 3 2 3 3 2" xfId="30345"/>
    <cellStyle name="Normal 4 3 2 3 3 2 2" xfId="30346"/>
    <cellStyle name="Normal 4 3 2 3 3 2 2 2" xfId="30347"/>
    <cellStyle name="Normal 4 3 2 3 3 2 2 3" xfId="30348"/>
    <cellStyle name="Normal 4 3 2 3 3 2 3" xfId="30349"/>
    <cellStyle name="Normal 4 3 2 3 3 2 4" xfId="30350"/>
    <cellStyle name="Normal 4 3 2 3 3 2 5" xfId="30351"/>
    <cellStyle name="Normal 4 3 2 3 3 3" xfId="30352"/>
    <cellStyle name="Normal 4 3 2 3 3 3 2" xfId="30353"/>
    <cellStyle name="Normal 4 3 2 3 3 3 2 2" xfId="30354"/>
    <cellStyle name="Normal 4 3 2 3 3 3 2 3" xfId="30355"/>
    <cellStyle name="Normal 4 3 2 3 3 3 3" xfId="30356"/>
    <cellStyle name="Normal 4 3 2 3 3 3 4" xfId="30357"/>
    <cellStyle name="Normal 4 3 2 3 3 3 5" xfId="30358"/>
    <cellStyle name="Normal 4 3 2 3 3 4" xfId="30359"/>
    <cellStyle name="Normal 4 3 2 3 3 4 2" xfId="30360"/>
    <cellStyle name="Normal 4 3 2 3 3 4 3" xfId="30361"/>
    <cellStyle name="Normal 4 3 2 3 3 5" xfId="30362"/>
    <cellStyle name="Normal 4 3 2 3 3 6" xfId="30363"/>
    <cellStyle name="Normal 4 3 2 3 3 7" xfId="30364"/>
    <cellStyle name="Normal 4 3 2 3 4" xfId="30365"/>
    <cellStyle name="Normal 4 3 2 3 4 2" xfId="30366"/>
    <cellStyle name="Normal 4 3 2 3 4 2 2" xfId="30367"/>
    <cellStyle name="Normal 4 3 2 3 4 2 3" xfId="30368"/>
    <cellStyle name="Normal 4 3 2 3 4 3" xfId="30369"/>
    <cellStyle name="Normal 4 3 2 3 4 4" xfId="30370"/>
    <cellStyle name="Normal 4 3 2 3 4 5" xfId="30371"/>
    <cellStyle name="Normal 4 3 2 3 5" xfId="30372"/>
    <cellStyle name="Normal 4 3 2 3 5 2" xfId="30373"/>
    <cellStyle name="Normal 4 3 2 3 5 2 2" xfId="30374"/>
    <cellStyle name="Normal 4 3 2 3 5 2 3" xfId="30375"/>
    <cellStyle name="Normal 4 3 2 3 5 3" xfId="30376"/>
    <cellStyle name="Normal 4 3 2 3 5 4" xfId="30377"/>
    <cellStyle name="Normal 4 3 2 3 5 5" xfId="30378"/>
    <cellStyle name="Normal 4 3 2 3 6" xfId="30379"/>
    <cellStyle name="Normal 4 3 2 3 6 2" xfId="30380"/>
    <cellStyle name="Normal 4 3 2 3 6 3" xfId="30381"/>
    <cellStyle name="Normal 4 3 2 3 7" xfId="30382"/>
    <cellStyle name="Normal 4 3 2 3 8" xfId="30383"/>
    <cellStyle name="Normal 4 3 2 3 9" xfId="30384"/>
    <cellStyle name="Normal 4 3 2 4" xfId="30385"/>
    <cellStyle name="Normal 4 3 2 4 2" xfId="30386"/>
    <cellStyle name="Normal 4 3 2 4 2 2" xfId="30387"/>
    <cellStyle name="Normal 4 3 2 4 2 2 2" xfId="30388"/>
    <cellStyle name="Normal 4 3 2 4 2 2 2 2" xfId="30389"/>
    <cellStyle name="Normal 4 3 2 4 2 2 2 2 2" xfId="30390"/>
    <cellStyle name="Normal 4 3 2 4 2 2 2 2 3" xfId="30391"/>
    <cellStyle name="Normal 4 3 2 4 2 2 2 3" xfId="30392"/>
    <cellStyle name="Normal 4 3 2 4 2 2 2 4" xfId="30393"/>
    <cellStyle name="Normal 4 3 2 4 2 2 2 5" xfId="30394"/>
    <cellStyle name="Normal 4 3 2 4 2 2 3" xfId="30395"/>
    <cellStyle name="Normal 4 3 2 4 2 2 3 2" xfId="30396"/>
    <cellStyle name="Normal 4 3 2 4 2 2 3 2 2" xfId="30397"/>
    <cellStyle name="Normal 4 3 2 4 2 2 3 2 3" xfId="30398"/>
    <cellStyle name="Normal 4 3 2 4 2 2 3 3" xfId="30399"/>
    <cellStyle name="Normal 4 3 2 4 2 2 3 4" xfId="30400"/>
    <cellStyle name="Normal 4 3 2 4 2 2 3 5" xfId="30401"/>
    <cellStyle name="Normal 4 3 2 4 2 2 4" xfId="30402"/>
    <cellStyle name="Normal 4 3 2 4 2 2 4 2" xfId="30403"/>
    <cellStyle name="Normal 4 3 2 4 2 2 4 3" xfId="30404"/>
    <cellStyle name="Normal 4 3 2 4 2 2 5" xfId="30405"/>
    <cellStyle name="Normal 4 3 2 4 2 2 6" xfId="30406"/>
    <cellStyle name="Normal 4 3 2 4 2 2 7" xfId="30407"/>
    <cellStyle name="Normal 4 3 2 4 2 3" xfId="30408"/>
    <cellStyle name="Normal 4 3 2 4 2 3 2" xfId="30409"/>
    <cellStyle name="Normal 4 3 2 4 2 3 2 2" xfId="30410"/>
    <cellStyle name="Normal 4 3 2 4 2 3 2 3" xfId="30411"/>
    <cellStyle name="Normal 4 3 2 4 2 3 3" xfId="30412"/>
    <cellStyle name="Normal 4 3 2 4 2 3 4" xfId="30413"/>
    <cellStyle name="Normal 4 3 2 4 2 3 5" xfId="30414"/>
    <cellStyle name="Normal 4 3 2 4 2 4" xfId="30415"/>
    <cellStyle name="Normal 4 3 2 4 2 4 2" xfId="30416"/>
    <cellStyle name="Normal 4 3 2 4 2 4 2 2" xfId="30417"/>
    <cellStyle name="Normal 4 3 2 4 2 4 2 3" xfId="30418"/>
    <cellStyle name="Normal 4 3 2 4 2 4 3" xfId="30419"/>
    <cellStyle name="Normal 4 3 2 4 2 4 4" xfId="30420"/>
    <cellStyle name="Normal 4 3 2 4 2 4 5" xfId="30421"/>
    <cellStyle name="Normal 4 3 2 4 2 5" xfId="30422"/>
    <cellStyle name="Normal 4 3 2 4 2 5 2" xfId="30423"/>
    <cellStyle name="Normal 4 3 2 4 2 5 3" xfId="30424"/>
    <cellStyle name="Normal 4 3 2 4 2 6" xfId="30425"/>
    <cellStyle name="Normal 4 3 2 4 2 7" xfId="30426"/>
    <cellStyle name="Normal 4 3 2 4 2 8" xfId="30427"/>
    <cellStyle name="Normal 4 3 2 4 3" xfId="30428"/>
    <cellStyle name="Normal 4 3 2 4 3 2" xfId="30429"/>
    <cellStyle name="Normal 4 3 2 4 3 2 2" xfId="30430"/>
    <cellStyle name="Normal 4 3 2 4 3 2 2 2" xfId="30431"/>
    <cellStyle name="Normal 4 3 2 4 3 2 2 3" xfId="30432"/>
    <cellStyle name="Normal 4 3 2 4 3 2 3" xfId="30433"/>
    <cellStyle name="Normal 4 3 2 4 3 2 4" xfId="30434"/>
    <cellStyle name="Normal 4 3 2 4 3 2 5" xfId="30435"/>
    <cellStyle name="Normal 4 3 2 4 3 3" xfId="30436"/>
    <cellStyle name="Normal 4 3 2 4 3 3 2" xfId="30437"/>
    <cellStyle name="Normal 4 3 2 4 3 3 2 2" xfId="30438"/>
    <cellStyle name="Normal 4 3 2 4 3 3 2 3" xfId="30439"/>
    <cellStyle name="Normal 4 3 2 4 3 3 3" xfId="30440"/>
    <cellStyle name="Normal 4 3 2 4 3 3 4" xfId="30441"/>
    <cellStyle name="Normal 4 3 2 4 3 3 5" xfId="30442"/>
    <cellStyle name="Normal 4 3 2 4 3 4" xfId="30443"/>
    <cellStyle name="Normal 4 3 2 4 3 4 2" xfId="30444"/>
    <cellStyle name="Normal 4 3 2 4 3 4 3" xfId="30445"/>
    <cellStyle name="Normal 4 3 2 4 3 5" xfId="30446"/>
    <cellStyle name="Normal 4 3 2 4 3 6" xfId="30447"/>
    <cellStyle name="Normal 4 3 2 4 3 7" xfId="30448"/>
    <cellStyle name="Normal 4 3 2 4 4" xfId="30449"/>
    <cellStyle name="Normal 4 3 2 4 4 2" xfId="30450"/>
    <cellStyle name="Normal 4 3 2 4 4 2 2" xfId="30451"/>
    <cellStyle name="Normal 4 3 2 4 4 2 3" xfId="30452"/>
    <cellStyle name="Normal 4 3 2 4 4 3" xfId="30453"/>
    <cellStyle name="Normal 4 3 2 4 4 4" xfId="30454"/>
    <cellStyle name="Normal 4 3 2 4 4 5" xfId="30455"/>
    <cellStyle name="Normal 4 3 2 4 5" xfId="30456"/>
    <cellStyle name="Normal 4 3 2 4 5 2" xfId="30457"/>
    <cellStyle name="Normal 4 3 2 4 5 2 2" xfId="30458"/>
    <cellStyle name="Normal 4 3 2 4 5 2 3" xfId="30459"/>
    <cellStyle name="Normal 4 3 2 4 5 3" xfId="30460"/>
    <cellStyle name="Normal 4 3 2 4 5 4" xfId="30461"/>
    <cellStyle name="Normal 4 3 2 4 5 5" xfId="30462"/>
    <cellStyle name="Normal 4 3 2 4 6" xfId="30463"/>
    <cellStyle name="Normal 4 3 2 4 6 2" xfId="30464"/>
    <cellStyle name="Normal 4 3 2 4 6 3" xfId="30465"/>
    <cellStyle name="Normal 4 3 2 4 7" xfId="30466"/>
    <cellStyle name="Normal 4 3 2 4 8" xfId="30467"/>
    <cellStyle name="Normal 4 3 2 4 9" xfId="30468"/>
    <cellStyle name="Normal 4 3 2 5" xfId="30469"/>
    <cellStyle name="Normal 4 3 2 5 2" xfId="30470"/>
    <cellStyle name="Normal 4 3 2 5 2 2" xfId="30471"/>
    <cellStyle name="Normal 4 3 2 5 2 2 2" xfId="30472"/>
    <cellStyle name="Normal 4 3 2 5 2 2 2 2" xfId="30473"/>
    <cellStyle name="Normal 4 3 2 5 2 2 2 2 2" xfId="30474"/>
    <cellStyle name="Normal 4 3 2 5 2 2 2 2 3" xfId="30475"/>
    <cellStyle name="Normal 4 3 2 5 2 2 2 3" xfId="30476"/>
    <cellStyle name="Normal 4 3 2 5 2 2 2 4" xfId="30477"/>
    <cellStyle name="Normal 4 3 2 5 2 2 2 5" xfId="30478"/>
    <cellStyle name="Normal 4 3 2 5 2 2 3" xfId="30479"/>
    <cellStyle name="Normal 4 3 2 5 2 2 3 2" xfId="30480"/>
    <cellStyle name="Normal 4 3 2 5 2 2 3 2 2" xfId="30481"/>
    <cellStyle name="Normal 4 3 2 5 2 2 3 2 3" xfId="30482"/>
    <cellStyle name="Normal 4 3 2 5 2 2 3 3" xfId="30483"/>
    <cellStyle name="Normal 4 3 2 5 2 2 3 4" xfId="30484"/>
    <cellStyle name="Normal 4 3 2 5 2 2 3 5" xfId="30485"/>
    <cellStyle name="Normal 4 3 2 5 2 2 4" xfId="30486"/>
    <cellStyle name="Normal 4 3 2 5 2 2 4 2" xfId="30487"/>
    <cellStyle name="Normal 4 3 2 5 2 2 4 3" xfId="30488"/>
    <cellStyle name="Normal 4 3 2 5 2 2 5" xfId="30489"/>
    <cellStyle name="Normal 4 3 2 5 2 2 6" xfId="30490"/>
    <cellStyle name="Normal 4 3 2 5 2 2 7" xfId="30491"/>
    <cellStyle name="Normal 4 3 2 5 2 3" xfId="30492"/>
    <cellStyle name="Normal 4 3 2 5 2 3 2" xfId="30493"/>
    <cellStyle name="Normal 4 3 2 5 2 3 2 2" xfId="30494"/>
    <cellStyle name="Normal 4 3 2 5 2 3 2 3" xfId="30495"/>
    <cellStyle name="Normal 4 3 2 5 2 3 3" xfId="30496"/>
    <cellStyle name="Normal 4 3 2 5 2 3 4" xfId="30497"/>
    <cellStyle name="Normal 4 3 2 5 2 3 5" xfId="30498"/>
    <cellStyle name="Normal 4 3 2 5 2 4" xfId="30499"/>
    <cellStyle name="Normal 4 3 2 5 2 4 2" xfId="30500"/>
    <cellStyle name="Normal 4 3 2 5 2 4 2 2" xfId="30501"/>
    <cellStyle name="Normal 4 3 2 5 2 4 2 3" xfId="30502"/>
    <cellStyle name="Normal 4 3 2 5 2 4 3" xfId="30503"/>
    <cellStyle name="Normal 4 3 2 5 2 4 4" xfId="30504"/>
    <cellStyle name="Normal 4 3 2 5 2 4 5" xfId="30505"/>
    <cellStyle name="Normal 4 3 2 5 2 5" xfId="30506"/>
    <cellStyle name="Normal 4 3 2 5 2 5 2" xfId="30507"/>
    <cellStyle name="Normal 4 3 2 5 2 5 3" xfId="30508"/>
    <cellStyle name="Normal 4 3 2 5 2 6" xfId="30509"/>
    <cellStyle name="Normal 4 3 2 5 2 7" xfId="30510"/>
    <cellStyle name="Normal 4 3 2 5 2 8" xfId="30511"/>
    <cellStyle name="Normal 4 3 2 5 3" xfId="30512"/>
    <cellStyle name="Normal 4 3 2 5 3 2" xfId="30513"/>
    <cellStyle name="Normal 4 3 2 5 3 2 2" xfId="30514"/>
    <cellStyle name="Normal 4 3 2 5 3 2 2 2" xfId="30515"/>
    <cellStyle name="Normal 4 3 2 5 3 2 2 3" xfId="30516"/>
    <cellStyle name="Normal 4 3 2 5 3 2 3" xfId="30517"/>
    <cellStyle name="Normal 4 3 2 5 3 2 4" xfId="30518"/>
    <cellStyle name="Normal 4 3 2 5 3 2 5" xfId="30519"/>
    <cellStyle name="Normal 4 3 2 5 3 3" xfId="30520"/>
    <cellStyle name="Normal 4 3 2 5 3 3 2" xfId="30521"/>
    <cellStyle name="Normal 4 3 2 5 3 3 2 2" xfId="30522"/>
    <cellStyle name="Normal 4 3 2 5 3 3 2 3" xfId="30523"/>
    <cellStyle name="Normal 4 3 2 5 3 3 3" xfId="30524"/>
    <cellStyle name="Normal 4 3 2 5 3 3 4" xfId="30525"/>
    <cellStyle name="Normal 4 3 2 5 3 3 5" xfId="30526"/>
    <cellStyle name="Normal 4 3 2 5 3 4" xfId="30527"/>
    <cellStyle name="Normal 4 3 2 5 3 4 2" xfId="30528"/>
    <cellStyle name="Normal 4 3 2 5 3 4 3" xfId="30529"/>
    <cellStyle name="Normal 4 3 2 5 3 5" xfId="30530"/>
    <cellStyle name="Normal 4 3 2 5 3 6" xfId="30531"/>
    <cellStyle name="Normal 4 3 2 5 3 7" xfId="30532"/>
    <cellStyle name="Normal 4 3 2 5 4" xfId="30533"/>
    <cellStyle name="Normal 4 3 2 5 4 2" xfId="30534"/>
    <cellStyle name="Normal 4 3 2 5 4 2 2" xfId="30535"/>
    <cellStyle name="Normal 4 3 2 5 4 2 3" xfId="30536"/>
    <cellStyle name="Normal 4 3 2 5 4 3" xfId="30537"/>
    <cellStyle name="Normal 4 3 2 5 4 4" xfId="30538"/>
    <cellStyle name="Normal 4 3 2 5 4 5" xfId="30539"/>
    <cellStyle name="Normal 4 3 2 5 5" xfId="30540"/>
    <cellStyle name="Normal 4 3 2 5 5 2" xfId="30541"/>
    <cellStyle name="Normal 4 3 2 5 5 2 2" xfId="30542"/>
    <cellStyle name="Normal 4 3 2 5 5 2 3" xfId="30543"/>
    <cellStyle name="Normal 4 3 2 5 5 3" xfId="30544"/>
    <cellStyle name="Normal 4 3 2 5 5 4" xfId="30545"/>
    <cellStyle name="Normal 4 3 2 5 5 5" xfId="30546"/>
    <cellStyle name="Normal 4 3 2 5 6" xfId="30547"/>
    <cellStyle name="Normal 4 3 2 5 6 2" xfId="30548"/>
    <cellStyle name="Normal 4 3 2 5 6 3" xfId="30549"/>
    <cellStyle name="Normal 4 3 2 5 7" xfId="30550"/>
    <cellStyle name="Normal 4 3 2 5 8" xfId="30551"/>
    <cellStyle name="Normal 4 3 2 5 9" xfId="30552"/>
    <cellStyle name="Normal 4 3 2 6" xfId="30553"/>
    <cellStyle name="Normal 4 3 2 6 2" xfId="30554"/>
    <cellStyle name="Normal 4 3 2 6 2 2" xfId="30555"/>
    <cellStyle name="Normal 4 3 2 6 2 2 2" xfId="30556"/>
    <cellStyle name="Normal 4 3 2 6 2 2 2 2" xfId="30557"/>
    <cellStyle name="Normal 4 3 2 6 2 2 2 3" xfId="30558"/>
    <cellStyle name="Normal 4 3 2 6 2 2 3" xfId="30559"/>
    <cellStyle name="Normal 4 3 2 6 2 2 4" xfId="30560"/>
    <cellStyle name="Normal 4 3 2 6 2 2 5" xfId="30561"/>
    <cellStyle name="Normal 4 3 2 6 2 3" xfId="30562"/>
    <cellStyle name="Normal 4 3 2 6 2 3 2" xfId="30563"/>
    <cellStyle name="Normal 4 3 2 6 2 3 2 2" xfId="30564"/>
    <cellStyle name="Normal 4 3 2 6 2 3 2 3" xfId="30565"/>
    <cellStyle name="Normal 4 3 2 6 2 3 3" xfId="30566"/>
    <cellStyle name="Normal 4 3 2 6 2 3 4" xfId="30567"/>
    <cellStyle name="Normal 4 3 2 6 2 3 5" xfId="30568"/>
    <cellStyle name="Normal 4 3 2 6 2 4" xfId="30569"/>
    <cellStyle name="Normal 4 3 2 6 2 4 2" xfId="30570"/>
    <cellStyle name="Normal 4 3 2 6 2 4 3" xfId="30571"/>
    <cellStyle name="Normal 4 3 2 6 2 5" xfId="30572"/>
    <cellStyle name="Normal 4 3 2 6 2 6" xfId="30573"/>
    <cellStyle name="Normal 4 3 2 6 2 7" xfId="30574"/>
    <cellStyle name="Normal 4 3 2 6 3" xfId="30575"/>
    <cellStyle name="Normal 4 3 2 6 3 2" xfId="30576"/>
    <cellStyle name="Normal 4 3 2 6 3 2 2" xfId="30577"/>
    <cellStyle name="Normal 4 3 2 6 3 2 3" xfId="30578"/>
    <cellStyle name="Normal 4 3 2 6 3 3" xfId="30579"/>
    <cellStyle name="Normal 4 3 2 6 3 4" xfId="30580"/>
    <cellStyle name="Normal 4 3 2 6 3 5" xfId="30581"/>
    <cellStyle name="Normal 4 3 2 6 4" xfId="30582"/>
    <cellStyle name="Normal 4 3 2 6 4 2" xfId="30583"/>
    <cellStyle name="Normal 4 3 2 6 4 2 2" xfId="30584"/>
    <cellStyle name="Normal 4 3 2 6 4 2 3" xfId="30585"/>
    <cellStyle name="Normal 4 3 2 6 4 3" xfId="30586"/>
    <cellStyle name="Normal 4 3 2 6 4 4" xfId="30587"/>
    <cellStyle name="Normal 4 3 2 6 4 5" xfId="30588"/>
    <cellStyle name="Normal 4 3 2 6 5" xfId="30589"/>
    <cellStyle name="Normal 4 3 2 6 5 2" xfId="30590"/>
    <cellStyle name="Normal 4 3 2 6 5 3" xfId="30591"/>
    <cellStyle name="Normal 4 3 2 6 6" xfId="30592"/>
    <cellStyle name="Normal 4 3 2 6 7" xfId="30593"/>
    <cellStyle name="Normal 4 3 2 6 8" xfId="30594"/>
    <cellStyle name="Normal 4 3 2 7" xfId="30595"/>
    <cellStyle name="Normal 4 3 2 7 2" xfId="30596"/>
    <cellStyle name="Normal 4 3 2 7 2 2" xfId="30597"/>
    <cellStyle name="Normal 4 3 2 7 2 2 2" xfId="30598"/>
    <cellStyle name="Normal 4 3 2 7 2 2 3" xfId="30599"/>
    <cellStyle name="Normal 4 3 2 7 2 3" xfId="30600"/>
    <cellStyle name="Normal 4 3 2 7 2 4" xfId="30601"/>
    <cellStyle name="Normal 4 3 2 7 2 5" xfId="30602"/>
    <cellStyle name="Normal 4 3 2 7 3" xfId="30603"/>
    <cellStyle name="Normal 4 3 2 7 3 2" xfId="30604"/>
    <cellStyle name="Normal 4 3 2 7 3 2 2" xfId="30605"/>
    <cellStyle name="Normal 4 3 2 7 3 2 3" xfId="30606"/>
    <cellStyle name="Normal 4 3 2 7 3 3" xfId="30607"/>
    <cellStyle name="Normal 4 3 2 7 3 4" xfId="30608"/>
    <cellStyle name="Normal 4 3 2 7 3 5" xfId="30609"/>
    <cellStyle name="Normal 4 3 2 7 4" xfId="30610"/>
    <cellStyle name="Normal 4 3 2 7 4 2" xfId="30611"/>
    <cellStyle name="Normal 4 3 2 7 4 3" xfId="30612"/>
    <cellStyle name="Normal 4 3 2 7 5" xfId="30613"/>
    <cellStyle name="Normal 4 3 2 7 6" xfId="30614"/>
    <cellStyle name="Normal 4 3 2 7 7" xfId="30615"/>
    <cellStyle name="Normal 4 3 2 8" xfId="30616"/>
    <cellStyle name="Normal 4 3 2 8 2" xfId="30617"/>
    <cellStyle name="Normal 4 3 2 8 2 2" xfId="30618"/>
    <cellStyle name="Normal 4 3 2 8 2 2 2" xfId="30619"/>
    <cellStyle name="Normal 4 3 2 8 2 2 3" xfId="30620"/>
    <cellStyle name="Normal 4 3 2 8 2 3" xfId="30621"/>
    <cellStyle name="Normal 4 3 2 8 2 4" xfId="30622"/>
    <cellStyle name="Normal 4 3 2 8 2 5" xfId="30623"/>
    <cellStyle name="Normal 4 3 2 8 3" xfId="30624"/>
    <cellStyle name="Normal 4 3 2 8 3 2" xfId="30625"/>
    <cellStyle name="Normal 4 3 2 8 3 2 2" xfId="30626"/>
    <cellStyle name="Normal 4 3 2 8 3 2 3" xfId="30627"/>
    <cellStyle name="Normal 4 3 2 8 3 3" xfId="30628"/>
    <cellStyle name="Normal 4 3 2 8 3 4" xfId="30629"/>
    <cellStyle name="Normal 4 3 2 8 3 5" xfId="30630"/>
    <cellStyle name="Normal 4 3 2 8 4" xfId="30631"/>
    <cellStyle name="Normal 4 3 2 8 4 2" xfId="30632"/>
    <cellStyle name="Normal 4 3 2 8 4 3" xfId="30633"/>
    <cellStyle name="Normal 4 3 2 8 5" xfId="30634"/>
    <cellStyle name="Normal 4 3 2 8 6" xfId="30635"/>
    <cellStyle name="Normal 4 3 2 8 7" xfId="30636"/>
    <cellStyle name="Normal 4 3 2 9" xfId="30637"/>
    <cellStyle name="Normal 4 3 2 9 2" xfId="30638"/>
    <cellStyle name="Normal 4 3 2 9 2 2" xfId="30639"/>
    <cellStyle name="Normal 4 3 2 9 2 3" xfId="30640"/>
    <cellStyle name="Normal 4 3 2 9 3" xfId="30641"/>
    <cellStyle name="Normal 4 3 2 9 4" xfId="30642"/>
    <cellStyle name="Normal 4 3 2 9 5" xfId="30643"/>
    <cellStyle name="Normal 4 3 3" xfId="806"/>
    <cellStyle name="Normal 4 3 3 10" xfId="30645"/>
    <cellStyle name="Normal 4 3 3 10 2" xfId="30646"/>
    <cellStyle name="Normal 4 3 3 10 2 2" xfId="30647"/>
    <cellStyle name="Normal 4 3 3 10 2 3" xfId="30648"/>
    <cellStyle name="Normal 4 3 3 10 3" xfId="30649"/>
    <cellStyle name="Normal 4 3 3 10 4" xfId="30650"/>
    <cellStyle name="Normal 4 3 3 10 5" xfId="30651"/>
    <cellStyle name="Normal 4 3 3 11" xfId="30652"/>
    <cellStyle name="Normal 4 3 3 11 2" xfId="30653"/>
    <cellStyle name="Normal 4 3 3 11 3" xfId="30654"/>
    <cellStyle name="Normal 4 3 3 12" xfId="30655"/>
    <cellStyle name="Normal 4 3 3 13" xfId="30656"/>
    <cellStyle name="Normal 4 3 3 14" xfId="30657"/>
    <cellStyle name="Normal 4 3 3 15" xfId="30644"/>
    <cellStyle name="Normal 4 3 3 2" xfId="2166"/>
    <cellStyle name="Normal 4 3 3 2 10" xfId="30659"/>
    <cellStyle name="Normal 4 3 3 2 11" xfId="30660"/>
    <cellStyle name="Normal 4 3 3 2 12" xfId="30661"/>
    <cellStyle name="Normal 4 3 3 2 13" xfId="30658"/>
    <cellStyle name="Normal 4 3 3 2 2" xfId="30662"/>
    <cellStyle name="Normal 4 3 3 2 2 2" xfId="30663"/>
    <cellStyle name="Normal 4 3 3 2 2 2 2" xfId="30664"/>
    <cellStyle name="Normal 4 3 3 2 2 2 2 2" xfId="30665"/>
    <cellStyle name="Normal 4 3 3 2 2 2 2 2 2" xfId="30666"/>
    <cellStyle name="Normal 4 3 3 2 2 2 2 2 2 2" xfId="30667"/>
    <cellStyle name="Normal 4 3 3 2 2 2 2 2 2 3" xfId="30668"/>
    <cellStyle name="Normal 4 3 3 2 2 2 2 2 3" xfId="30669"/>
    <cellStyle name="Normal 4 3 3 2 2 2 2 2 4" xfId="30670"/>
    <cellStyle name="Normal 4 3 3 2 2 2 2 2 5" xfId="30671"/>
    <cellStyle name="Normal 4 3 3 2 2 2 2 3" xfId="30672"/>
    <cellStyle name="Normal 4 3 3 2 2 2 2 3 2" xfId="30673"/>
    <cellStyle name="Normal 4 3 3 2 2 2 2 3 2 2" xfId="30674"/>
    <cellStyle name="Normal 4 3 3 2 2 2 2 3 2 3" xfId="30675"/>
    <cellStyle name="Normal 4 3 3 2 2 2 2 3 3" xfId="30676"/>
    <cellStyle name="Normal 4 3 3 2 2 2 2 3 4" xfId="30677"/>
    <cellStyle name="Normal 4 3 3 2 2 2 2 3 5" xfId="30678"/>
    <cellStyle name="Normal 4 3 3 2 2 2 2 4" xfId="30679"/>
    <cellStyle name="Normal 4 3 3 2 2 2 2 4 2" xfId="30680"/>
    <cellStyle name="Normal 4 3 3 2 2 2 2 4 3" xfId="30681"/>
    <cellStyle name="Normal 4 3 3 2 2 2 2 5" xfId="30682"/>
    <cellStyle name="Normal 4 3 3 2 2 2 2 6" xfId="30683"/>
    <cellStyle name="Normal 4 3 3 2 2 2 2 7" xfId="30684"/>
    <cellStyle name="Normal 4 3 3 2 2 2 3" xfId="30685"/>
    <cellStyle name="Normal 4 3 3 2 2 2 3 2" xfId="30686"/>
    <cellStyle name="Normal 4 3 3 2 2 2 3 2 2" xfId="30687"/>
    <cellStyle name="Normal 4 3 3 2 2 2 3 2 3" xfId="30688"/>
    <cellStyle name="Normal 4 3 3 2 2 2 3 3" xfId="30689"/>
    <cellStyle name="Normal 4 3 3 2 2 2 3 4" xfId="30690"/>
    <cellStyle name="Normal 4 3 3 2 2 2 3 5" xfId="30691"/>
    <cellStyle name="Normal 4 3 3 2 2 2 4" xfId="30692"/>
    <cellStyle name="Normal 4 3 3 2 2 2 4 2" xfId="30693"/>
    <cellStyle name="Normal 4 3 3 2 2 2 4 2 2" xfId="30694"/>
    <cellStyle name="Normal 4 3 3 2 2 2 4 2 3" xfId="30695"/>
    <cellStyle name="Normal 4 3 3 2 2 2 4 3" xfId="30696"/>
    <cellStyle name="Normal 4 3 3 2 2 2 4 4" xfId="30697"/>
    <cellStyle name="Normal 4 3 3 2 2 2 4 5" xfId="30698"/>
    <cellStyle name="Normal 4 3 3 2 2 2 5" xfId="30699"/>
    <cellStyle name="Normal 4 3 3 2 2 2 5 2" xfId="30700"/>
    <cellStyle name="Normal 4 3 3 2 2 2 5 3" xfId="30701"/>
    <cellStyle name="Normal 4 3 3 2 2 2 6" xfId="30702"/>
    <cellStyle name="Normal 4 3 3 2 2 2 7" xfId="30703"/>
    <cellStyle name="Normal 4 3 3 2 2 2 8" xfId="30704"/>
    <cellStyle name="Normal 4 3 3 2 2 3" xfId="30705"/>
    <cellStyle name="Normal 4 3 3 2 2 3 2" xfId="30706"/>
    <cellStyle name="Normal 4 3 3 2 2 3 2 2" xfId="30707"/>
    <cellStyle name="Normal 4 3 3 2 2 3 2 2 2" xfId="30708"/>
    <cellStyle name="Normal 4 3 3 2 2 3 2 2 3" xfId="30709"/>
    <cellStyle name="Normal 4 3 3 2 2 3 2 3" xfId="30710"/>
    <cellStyle name="Normal 4 3 3 2 2 3 2 4" xfId="30711"/>
    <cellStyle name="Normal 4 3 3 2 2 3 2 5" xfId="30712"/>
    <cellStyle name="Normal 4 3 3 2 2 3 3" xfId="30713"/>
    <cellStyle name="Normal 4 3 3 2 2 3 3 2" xfId="30714"/>
    <cellStyle name="Normal 4 3 3 2 2 3 3 2 2" xfId="30715"/>
    <cellStyle name="Normal 4 3 3 2 2 3 3 2 3" xfId="30716"/>
    <cellStyle name="Normal 4 3 3 2 2 3 3 3" xfId="30717"/>
    <cellStyle name="Normal 4 3 3 2 2 3 3 4" xfId="30718"/>
    <cellStyle name="Normal 4 3 3 2 2 3 3 5" xfId="30719"/>
    <cellStyle name="Normal 4 3 3 2 2 3 4" xfId="30720"/>
    <cellStyle name="Normal 4 3 3 2 2 3 4 2" xfId="30721"/>
    <cellStyle name="Normal 4 3 3 2 2 3 4 3" xfId="30722"/>
    <cellStyle name="Normal 4 3 3 2 2 3 5" xfId="30723"/>
    <cellStyle name="Normal 4 3 3 2 2 3 6" xfId="30724"/>
    <cellStyle name="Normal 4 3 3 2 2 3 7" xfId="30725"/>
    <cellStyle name="Normal 4 3 3 2 2 4" xfId="30726"/>
    <cellStyle name="Normal 4 3 3 2 2 4 2" xfId="30727"/>
    <cellStyle name="Normal 4 3 3 2 2 4 2 2" xfId="30728"/>
    <cellStyle name="Normal 4 3 3 2 2 4 2 3" xfId="30729"/>
    <cellStyle name="Normal 4 3 3 2 2 4 3" xfId="30730"/>
    <cellStyle name="Normal 4 3 3 2 2 4 4" xfId="30731"/>
    <cellStyle name="Normal 4 3 3 2 2 4 5" xfId="30732"/>
    <cellStyle name="Normal 4 3 3 2 2 5" xfId="30733"/>
    <cellStyle name="Normal 4 3 3 2 2 5 2" xfId="30734"/>
    <cellStyle name="Normal 4 3 3 2 2 5 2 2" xfId="30735"/>
    <cellStyle name="Normal 4 3 3 2 2 5 2 3" xfId="30736"/>
    <cellStyle name="Normal 4 3 3 2 2 5 3" xfId="30737"/>
    <cellStyle name="Normal 4 3 3 2 2 5 4" xfId="30738"/>
    <cellStyle name="Normal 4 3 3 2 2 5 5" xfId="30739"/>
    <cellStyle name="Normal 4 3 3 2 2 6" xfId="30740"/>
    <cellStyle name="Normal 4 3 3 2 2 6 2" xfId="30741"/>
    <cellStyle name="Normal 4 3 3 2 2 6 3" xfId="30742"/>
    <cellStyle name="Normal 4 3 3 2 2 7" xfId="30743"/>
    <cellStyle name="Normal 4 3 3 2 2 8" xfId="30744"/>
    <cellStyle name="Normal 4 3 3 2 2 9" xfId="30745"/>
    <cellStyle name="Normal 4 3 3 2 3" xfId="30746"/>
    <cellStyle name="Normal 4 3 3 2 3 2" xfId="30747"/>
    <cellStyle name="Normal 4 3 3 2 3 2 2" xfId="30748"/>
    <cellStyle name="Normal 4 3 3 2 3 2 2 2" xfId="30749"/>
    <cellStyle name="Normal 4 3 3 2 3 2 2 2 2" xfId="30750"/>
    <cellStyle name="Normal 4 3 3 2 3 2 2 2 2 2" xfId="30751"/>
    <cellStyle name="Normal 4 3 3 2 3 2 2 2 2 3" xfId="30752"/>
    <cellStyle name="Normal 4 3 3 2 3 2 2 2 3" xfId="30753"/>
    <cellStyle name="Normal 4 3 3 2 3 2 2 2 4" xfId="30754"/>
    <cellStyle name="Normal 4 3 3 2 3 2 2 2 5" xfId="30755"/>
    <cellStyle name="Normal 4 3 3 2 3 2 2 3" xfId="30756"/>
    <cellStyle name="Normal 4 3 3 2 3 2 2 3 2" xfId="30757"/>
    <cellStyle name="Normal 4 3 3 2 3 2 2 3 2 2" xfId="30758"/>
    <cellStyle name="Normal 4 3 3 2 3 2 2 3 2 3" xfId="30759"/>
    <cellStyle name="Normal 4 3 3 2 3 2 2 3 3" xfId="30760"/>
    <cellStyle name="Normal 4 3 3 2 3 2 2 3 4" xfId="30761"/>
    <cellStyle name="Normal 4 3 3 2 3 2 2 3 5" xfId="30762"/>
    <cellStyle name="Normal 4 3 3 2 3 2 2 4" xfId="30763"/>
    <cellStyle name="Normal 4 3 3 2 3 2 2 4 2" xfId="30764"/>
    <cellStyle name="Normal 4 3 3 2 3 2 2 4 3" xfId="30765"/>
    <cellStyle name="Normal 4 3 3 2 3 2 2 5" xfId="30766"/>
    <cellStyle name="Normal 4 3 3 2 3 2 2 6" xfId="30767"/>
    <cellStyle name="Normal 4 3 3 2 3 2 2 7" xfId="30768"/>
    <cellStyle name="Normal 4 3 3 2 3 2 3" xfId="30769"/>
    <cellStyle name="Normal 4 3 3 2 3 2 3 2" xfId="30770"/>
    <cellStyle name="Normal 4 3 3 2 3 2 3 2 2" xfId="30771"/>
    <cellStyle name="Normal 4 3 3 2 3 2 3 2 3" xfId="30772"/>
    <cellStyle name="Normal 4 3 3 2 3 2 3 3" xfId="30773"/>
    <cellStyle name="Normal 4 3 3 2 3 2 3 4" xfId="30774"/>
    <cellStyle name="Normal 4 3 3 2 3 2 3 5" xfId="30775"/>
    <cellStyle name="Normal 4 3 3 2 3 2 4" xfId="30776"/>
    <cellStyle name="Normal 4 3 3 2 3 2 4 2" xfId="30777"/>
    <cellStyle name="Normal 4 3 3 2 3 2 4 2 2" xfId="30778"/>
    <cellStyle name="Normal 4 3 3 2 3 2 4 2 3" xfId="30779"/>
    <cellStyle name="Normal 4 3 3 2 3 2 4 3" xfId="30780"/>
    <cellStyle name="Normal 4 3 3 2 3 2 4 4" xfId="30781"/>
    <cellStyle name="Normal 4 3 3 2 3 2 4 5" xfId="30782"/>
    <cellStyle name="Normal 4 3 3 2 3 2 5" xfId="30783"/>
    <cellStyle name="Normal 4 3 3 2 3 2 5 2" xfId="30784"/>
    <cellStyle name="Normal 4 3 3 2 3 2 5 3" xfId="30785"/>
    <cellStyle name="Normal 4 3 3 2 3 2 6" xfId="30786"/>
    <cellStyle name="Normal 4 3 3 2 3 2 7" xfId="30787"/>
    <cellStyle name="Normal 4 3 3 2 3 2 8" xfId="30788"/>
    <cellStyle name="Normal 4 3 3 2 3 3" xfId="30789"/>
    <cellStyle name="Normal 4 3 3 2 3 3 2" xfId="30790"/>
    <cellStyle name="Normal 4 3 3 2 3 3 2 2" xfId="30791"/>
    <cellStyle name="Normal 4 3 3 2 3 3 2 2 2" xfId="30792"/>
    <cellStyle name="Normal 4 3 3 2 3 3 2 2 3" xfId="30793"/>
    <cellStyle name="Normal 4 3 3 2 3 3 2 3" xfId="30794"/>
    <cellStyle name="Normal 4 3 3 2 3 3 2 4" xfId="30795"/>
    <cellStyle name="Normal 4 3 3 2 3 3 2 5" xfId="30796"/>
    <cellStyle name="Normal 4 3 3 2 3 3 3" xfId="30797"/>
    <cellStyle name="Normal 4 3 3 2 3 3 3 2" xfId="30798"/>
    <cellStyle name="Normal 4 3 3 2 3 3 3 2 2" xfId="30799"/>
    <cellStyle name="Normal 4 3 3 2 3 3 3 2 3" xfId="30800"/>
    <cellStyle name="Normal 4 3 3 2 3 3 3 3" xfId="30801"/>
    <cellStyle name="Normal 4 3 3 2 3 3 3 4" xfId="30802"/>
    <cellStyle name="Normal 4 3 3 2 3 3 3 5" xfId="30803"/>
    <cellStyle name="Normal 4 3 3 2 3 3 4" xfId="30804"/>
    <cellStyle name="Normal 4 3 3 2 3 3 4 2" xfId="30805"/>
    <cellStyle name="Normal 4 3 3 2 3 3 4 3" xfId="30806"/>
    <cellStyle name="Normal 4 3 3 2 3 3 5" xfId="30807"/>
    <cellStyle name="Normal 4 3 3 2 3 3 6" xfId="30808"/>
    <cellStyle name="Normal 4 3 3 2 3 3 7" xfId="30809"/>
    <cellStyle name="Normal 4 3 3 2 3 4" xfId="30810"/>
    <cellStyle name="Normal 4 3 3 2 3 4 2" xfId="30811"/>
    <cellStyle name="Normal 4 3 3 2 3 4 2 2" xfId="30812"/>
    <cellStyle name="Normal 4 3 3 2 3 4 2 3" xfId="30813"/>
    <cellStyle name="Normal 4 3 3 2 3 4 3" xfId="30814"/>
    <cellStyle name="Normal 4 3 3 2 3 4 4" xfId="30815"/>
    <cellStyle name="Normal 4 3 3 2 3 4 5" xfId="30816"/>
    <cellStyle name="Normal 4 3 3 2 3 5" xfId="30817"/>
    <cellStyle name="Normal 4 3 3 2 3 5 2" xfId="30818"/>
    <cellStyle name="Normal 4 3 3 2 3 5 2 2" xfId="30819"/>
    <cellStyle name="Normal 4 3 3 2 3 5 2 3" xfId="30820"/>
    <cellStyle name="Normal 4 3 3 2 3 5 3" xfId="30821"/>
    <cellStyle name="Normal 4 3 3 2 3 5 4" xfId="30822"/>
    <cellStyle name="Normal 4 3 3 2 3 5 5" xfId="30823"/>
    <cellStyle name="Normal 4 3 3 2 3 6" xfId="30824"/>
    <cellStyle name="Normal 4 3 3 2 3 6 2" xfId="30825"/>
    <cellStyle name="Normal 4 3 3 2 3 6 3" xfId="30826"/>
    <cellStyle name="Normal 4 3 3 2 3 7" xfId="30827"/>
    <cellStyle name="Normal 4 3 3 2 3 8" xfId="30828"/>
    <cellStyle name="Normal 4 3 3 2 3 9" xfId="30829"/>
    <cellStyle name="Normal 4 3 3 2 4" xfId="30830"/>
    <cellStyle name="Normal 4 3 3 2 4 2" xfId="30831"/>
    <cellStyle name="Normal 4 3 3 2 4 2 2" xfId="30832"/>
    <cellStyle name="Normal 4 3 3 2 4 2 2 2" xfId="30833"/>
    <cellStyle name="Normal 4 3 3 2 4 2 2 2 2" xfId="30834"/>
    <cellStyle name="Normal 4 3 3 2 4 2 2 2 2 2" xfId="30835"/>
    <cellStyle name="Normal 4 3 3 2 4 2 2 2 2 3" xfId="30836"/>
    <cellStyle name="Normal 4 3 3 2 4 2 2 2 3" xfId="30837"/>
    <cellStyle name="Normal 4 3 3 2 4 2 2 2 4" xfId="30838"/>
    <cellStyle name="Normal 4 3 3 2 4 2 2 2 5" xfId="30839"/>
    <cellStyle name="Normal 4 3 3 2 4 2 2 3" xfId="30840"/>
    <cellStyle name="Normal 4 3 3 2 4 2 2 3 2" xfId="30841"/>
    <cellStyle name="Normal 4 3 3 2 4 2 2 3 2 2" xfId="30842"/>
    <cellStyle name="Normal 4 3 3 2 4 2 2 3 2 3" xfId="30843"/>
    <cellStyle name="Normal 4 3 3 2 4 2 2 3 3" xfId="30844"/>
    <cellStyle name="Normal 4 3 3 2 4 2 2 3 4" xfId="30845"/>
    <cellStyle name="Normal 4 3 3 2 4 2 2 3 5" xfId="30846"/>
    <cellStyle name="Normal 4 3 3 2 4 2 2 4" xfId="30847"/>
    <cellStyle name="Normal 4 3 3 2 4 2 2 4 2" xfId="30848"/>
    <cellStyle name="Normal 4 3 3 2 4 2 2 4 3" xfId="30849"/>
    <cellStyle name="Normal 4 3 3 2 4 2 2 5" xfId="30850"/>
    <cellStyle name="Normal 4 3 3 2 4 2 2 6" xfId="30851"/>
    <cellStyle name="Normal 4 3 3 2 4 2 2 7" xfId="30852"/>
    <cellStyle name="Normal 4 3 3 2 4 2 3" xfId="30853"/>
    <cellStyle name="Normal 4 3 3 2 4 2 3 2" xfId="30854"/>
    <cellStyle name="Normal 4 3 3 2 4 2 3 2 2" xfId="30855"/>
    <cellStyle name="Normal 4 3 3 2 4 2 3 2 3" xfId="30856"/>
    <cellStyle name="Normal 4 3 3 2 4 2 3 3" xfId="30857"/>
    <cellStyle name="Normal 4 3 3 2 4 2 3 4" xfId="30858"/>
    <cellStyle name="Normal 4 3 3 2 4 2 3 5" xfId="30859"/>
    <cellStyle name="Normal 4 3 3 2 4 2 4" xfId="30860"/>
    <cellStyle name="Normal 4 3 3 2 4 2 4 2" xfId="30861"/>
    <cellStyle name="Normal 4 3 3 2 4 2 4 2 2" xfId="30862"/>
    <cellStyle name="Normal 4 3 3 2 4 2 4 2 3" xfId="30863"/>
    <cellStyle name="Normal 4 3 3 2 4 2 4 3" xfId="30864"/>
    <cellStyle name="Normal 4 3 3 2 4 2 4 4" xfId="30865"/>
    <cellStyle name="Normal 4 3 3 2 4 2 4 5" xfId="30866"/>
    <cellStyle name="Normal 4 3 3 2 4 2 5" xfId="30867"/>
    <cellStyle name="Normal 4 3 3 2 4 2 5 2" xfId="30868"/>
    <cellStyle name="Normal 4 3 3 2 4 2 5 3" xfId="30869"/>
    <cellStyle name="Normal 4 3 3 2 4 2 6" xfId="30870"/>
    <cellStyle name="Normal 4 3 3 2 4 2 7" xfId="30871"/>
    <cellStyle name="Normal 4 3 3 2 4 2 8" xfId="30872"/>
    <cellStyle name="Normal 4 3 3 2 4 3" xfId="30873"/>
    <cellStyle name="Normal 4 3 3 2 4 3 2" xfId="30874"/>
    <cellStyle name="Normal 4 3 3 2 4 3 2 2" xfId="30875"/>
    <cellStyle name="Normal 4 3 3 2 4 3 2 2 2" xfId="30876"/>
    <cellStyle name="Normal 4 3 3 2 4 3 2 2 3" xfId="30877"/>
    <cellStyle name="Normal 4 3 3 2 4 3 2 3" xfId="30878"/>
    <cellStyle name="Normal 4 3 3 2 4 3 2 4" xfId="30879"/>
    <cellStyle name="Normal 4 3 3 2 4 3 2 5" xfId="30880"/>
    <cellStyle name="Normal 4 3 3 2 4 3 3" xfId="30881"/>
    <cellStyle name="Normal 4 3 3 2 4 3 3 2" xfId="30882"/>
    <cellStyle name="Normal 4 3 3 2 4 3 3 2 2" xfId="30883"/>
    <cellStyle name="Normal 4 3 3 2 4 3 3 2 3" xfId="30884"/>
    <cellStyle name="Normal 4 3 3 2 4 3 3 3" xfId="30885"/>
    <cellStyle name="Normal 4 3 3 2 4 3 3 4" xfId="30886"/>
    <cellStyle name="Normal 4 3 3 2 4 3 3 5" xfId="30887"/>
    <cellStyle name="Normal 4 3 3 2 4 3 4" xfId="30888"/>
    <cellStyle name="Normal 4 3 3 2 4 3 4 2" xfId="30889"/>
    <cellStyle name="Normal 4 3 3 2 4 3 4 3" xfId="30890"/>
    <cellStyle name="Normal 4 3 3 2 4 3 5" xfId="30891"/>
    <cellStyle name="Normal 4 3 3 2 4 3 6" xfId="30892"/>
    <cellStyle name="Normal 4 3 3 2 4 3 7" xfId="30893"/>
    <cellStyle name="Normal 4 3 3 2 4 4" xfId="30894"/>
    <cellStyle name="Normal 4 3 3 2 4 4 2" xfId="30895"/>
    <cellStyle name="Normal 4 3 3 2 4 4 2 2" xfId="30896"/>
    <cellStyle name="Normal 4 3 3 2 4 4 2 3" xfId="30897"/>
    <cellStyle name="Normal 4 3 3 2 4 4 3" xfId="30898"/>
    <cellStyle name="Normal 4 3 3 2 4 4 4" xfId="30899"/>
    <cellStyle name="Normal 4 3 3 2 4 4 5" xfId="30900"/>
    <cellStyle name="Normal 4 3 3 2 4 5" xfId="30901"/>
    <cellStyle name="Normal 4 3 3 2 4 5 2" xfId="30902"/>
    <cellStyle name="Normal 4 3 3 2 4 5 2 2" xfId="30903"/>
    <cellStyle name="Normal 4 3 3 2 4 5 2 3" xfId="30904"/>
    <cellStyle name="Normal 4 3 3 2 4 5 3" xfId="30905"/>
    <cellStyle name="Normal 4 3 3 2 4 5 4" xfId="30906"/>
    <cellStyle name="Normal 4 3 3 2 4 5 5" xfId="30907"/>
    <cellStyle name="Normal 4 3 3 2 4 6" xfId="30908"/>
    <cellStyle name="Normal 4 3 3 2 4 6 2" xfId="30909"/>
    <cellStyle name="Normal 4 3 3 2 4 6 3" xfId="30910"/>
    <cellStyle name="Normal 4 3 3 2 4 7" xfId="30911"/>
    <cellStyle name="Normal 4 3 3 2 4 8" xfId="30912"/>
    <cellStyle name="Normal 4 3 3 2 4 9" xfId="30913"/>
    <cellStyle name="Normal 4 3 3 2 5" xfId="30914"/>
    <cellStyle name="Normal 4 3 3 2 5 2" xfId="30915"/>
    <cellStyle name="Normal 4 3 3 2 5 2 2" xfId="30916"/>
    <cellStyle name="Normal 4 3 3 2 5 2 2 2" xfId="30917"/>
    <cellStyle name="Normal 4 3 3 2 5 2 2 2 2" xfId="30918"/>
    <cellStyle name="Normal 4 3 3 2 5 2 2 2 3" xfId="30919"/>
    <cellStyle name="Normal 4 3 3 2 5 2 2 3" xfId="30920"/>
    <cellStyle name="Normal 4 3 3 2 5 2 2 4" xfId="30921"/>
    <cellStyle name="Normal 4 3 3 2 5 2 2 5" xfId="30922"/>
    <cellStyle name="Normal 4 3 3 2 5 2 3" xfId="30923"/>
    <cellStyle name="Normal 4 3 3 2 5 2 3 2" xfId="30924"/>
    <cellStyle name="Normal 4 3 3 2 5 2 3 2 2" xfId="30925"/>
    <cellStyle name="Normal 4 3 3 2 5 2 3 2 3" xfId="30926"/>
    <cellStyle name="Normal 4 3 3 2 5 2 3 3" xfId="30927"/>
    <cellStyle name="Normal 4 3 3 2 5 2 3 4" xfId="30928"/>
    <cellStyle name="Normal 4 3 3 2 5 2 3 5" xfId="30929"/>
    <cellStyle name="Normal 4 3 3 2 5 2 4" xfId="30930"/>
    <cellStyle name="Normal 4 3 3 2 5 2 4 2" xfId="30931"/>
    <cellStyle name="Normal 4 3 3 2 5 2 4 3" xfId="30932"/>
    <cellStyle name="Normal 4 3 3 2 5 2 5" xfId="30933"/>
    <cellStyle name="Normal 4 3 3 2 5 2 6" xfId="30934"/>
    <cellStyle name="Normal 4 3 3 2 5 2 7" xfId="30935"/>
    <cellStyle name="Normal 4 3 3 2 5 3" xfId="30936"/>
    <cellStyle name="Normal 4 3 3 2 5 3 2" xfId="30937"/>
    <cellStyle name="Normal 4 3 3 2 5 3 2 2" xfId="30938"/>
    <cellStyle name="Normal 4 3 3 2 5 3 2 3" xfId="30939"/>
    <cellStyle name="Normal 4 3 3 2 5 3 3" xfId="30940"/>
    <cellStyle name="Normal 4 3 3 2 5 3 4" xfId="30941"/>
    <cellStyle name="Normal 4 3 3 2 5 3 5" xfId="30942"/>
    <cellStyle name="Normal 4 3 3 2 5 4" xfId="30943"/>
    <cellStyle name="Normal 4 3 3 2 5 4 2" xfId="30944"/>
    <cellStyle name="Normal 4 3 3 2 5 4 2 2" xfId="30945"/>
    <cellStyle name="Normal 4 3 3 2 5 4 2 3" xfId="30946"/>
    <cellStyle name="Normal 4 3 3 2 5 4 3" xfId="30947"/>
    <cellStyle name="Normal 4 3 3 2 5 4 4" xfId="30948"/>
    <cellStyle name="Normal 4 3 3 2 5 4 5" xfId="30949"/>
    <cellStyle name="Normal 4 3 3 2 5 5" xfId="30950"/>
    <cellStyle name="Normal 4 3 3 2 5 5 2" xfId="30951"/>
    <cellStyle name="Normal 4 3 3 2 5 5 3" xfId="30952"/>
    <cellStyle name="Normal 4 3 3 2 5 6" xfId="30953"/>
    <cellStyle name="Normal 4 3 3 2 5 7" xfId="30954"/>
    <cellStyle name="Normal 4 3 3 2 5 8" xfId="30955"/>
    <cellStyle name="Normal 4 3 3 2 6" xfId="30956"/>
    <cellStyle name="Normal 4 3 3 2 6 2" xfId="30957"/>
    <cellStyle name="Normal 4 3 3 2 6 2 2" xfId="30958"/>
    <cellStyle name="Normal 4 3 3 2 6 2 2 2" xfId="30959"/>
    <cellStyle name="Normal 4 3 3 2 6 2 2 3" xfId="30960"/>
    <cellStyle name="Normal 4 3 3 2 6 2 3" xfId="30961"/>
    <cellStyle name="Normal 4 3 3 2 6 2 4" xfId="30962"/>
    <cellStyle name="Normal 4 3 3 2 6 2 5" xfId="30963"/>
    <cellStyle name="Normal 4 3 3 2 6 3" xfId="30964"/>
    <cellStyle name="Normal 4 3 3 2 6 3 2" xfId="30965"/>
    <cellStyle name="Normal 4 3 3 2 6 3 2 2" xfId="30966"/>
    <cellStyle name="Normal 4 3 3 2 6 3 2 3" xfId="30967"/>
    <cellStyle name="Normal 4 3 3 2 6 3 3" xfId="30968"/>
    <cellStyle name="Normal 4 3 3 2 6 3 4" xfId="30969"/>
    <cellStyle name="Normal 4 3 3 2 6 3 5" xfId="30970"/>
    <cellStyle name="Normal 4 3 3 2 6 4" xfId="30971"/>
    <cellStyle name="Normal 4 3 3 2 6 4 2" xfId="30972"/>
    <cellStyle name="Normal 4 3 3 2 6 4 3" xfId="30973"/>
    <cellStyle name="Normal 4 3 3 2 6 5" xfId="30974"/>
    <cellStyle name="Normal 4 3 3 2 6 6" xfId="30975"/>
    <cellStyle name="Normal 4 3 3 2 6 7" xfId="30976"/>
    <cellStyle name="Normal 4 3 3 2 7" xfId="30977"/>
    <cellStyle name="Normal 4 3 3 2 7 2" xfId="30978"/>
    <cellStyle name="Normal 4 3 3 2 7 2 2" xfId="30979"/>
    <cellStyle name="Normal 4 3 3 2 7 2 3" xfId="30980"/>
    <cellStyle name="Normal 4 3 3 2 7 3" xfId="30981"/>
    <cellStyle name="Normal 4 3 3 2 7 4" xfId="30982"/>
    <cellStyle name="Normal 4 3 3 2 7 5" xfId="30983"/>
    <cellStyle name="Normal 4 3 3 2 8" xfId="30984"/>
    <cellStyle name="Normal 4 3 3 2 8 2" xfId="30985"/>
    <cellStyle name="Normal 4 3 3 2 8 2 2" xfId="30986"/>
    <cellStyle name="Normal 4 3 3 2 8 2 3" xfId="30987"/>
    <cellStyle name="Normal 4 3 3 2 8 3" xfId="30988"/>
    <cellStyle name="Normal 4 3 3 2 8 4" xfId="30989"/>
    <cellStyle name="Normal 4 3 3 2 8 5" xfId="30990"/>
    <cellStyle name="Normal 4 3 3 2 9" xfId="30991"/>
    <cellStyle name="Normal 4 3 3 2 9 2" xfId="30992"/>
    <cellStyle name="Normal 4 3 3 2 9 3" xfId="30993"/>
    <cellStyle name="Normal 4 3 3 3" xfId="5389"/>
    <cellStyle name="Normal 4 3 3 3 10" xfId="30994"/>
    <cellStyle name="Normal 4 3 3 3 2" xfId="30995"/>
    <cellStyle name="Normal 4 3 3 3 2 2" xfId="30996"/>
    <cellStyle name="Normal 4 3 3 3 2 2 2" xfId="30997"/>
    <cellStyle name="Normal 4 3 3 3 2 2 2 2" xfId="30998"/>
    <cellStyle name="Normal 4 3 3 3 2 2 2 2 2" xfId="30999"/>
    <cellStyle name="Normal 4 3 3 3 2 2 2 2 3" xfId="31000"/>
    <cellStyle name="Normal 4 3 3 3 2 2 2 3" xfId="31001"/>
    <cellStyle name="Normal 4 3 3 3 2 2 2 4" xfId="31002"/>
    <cellStyle name="Normal 4 3 3 3 2 2 2 5" xfId="31003"/>
    <cellStyle name="Normal 4 3 3 3 2 2 3" xfId="31004"/>
    <cellStyle name="Normal 4 3 3 3 2 2 3 2" xfId="31005"/>
    <cellStyle name="Normal 4 3 3 3 2 2 3 2 2" xfId="31006"/>
    <cellStyle name="Normal 4 3 3 3 2 2 3 2 3" xfId="31007"/>
    <cellStyle name="Normal 4 3 3 3 2 2 3 3" xfId="31008"/>
    <cellStyle name="Normal 4 3 3 3 2 2 3 4" xfId="31009"/>
    <cellStyle name="Normal 4 3 3 3 2 2 3 5" xfId="31010"/>
    <cellStyle name="Normal 4 3 3 3 2 2 4" xfId="31011"/>
    <cellStyle name="Normal 4 3 3 3 2 2 4 2" xfId="31012"/>
    <cellStyle name="Normal 4 3 3 3 2 2 4 3" xfId="31013"/>
    <cellStyle name="Normal 4 3 3 3 2 2 5" xfId="31014"/>
    <cellStyle name="Normal 4 3 3 3 2 2 6" xfId="31015"/>
    <cellStyle name="Normal 4 3 3 3 2 2 7" xfId="31016"/>
    <cellStyle name="Normal 4 3 3 3 2 3" xfId="31017"/>
    <cellStyle name="Normal 4 3 3 3 2 3 2" xfId="31018"/>
    <cellStyle name="Normal 4 3 3 3 2 3 2 2" xfId="31019"/>
    <cellStyle name="Normal 4 3 3 3 2 3 2 3" xfId="31020"/>
    <cellStyle name="Normal 4 3 3 3 2 3 3" xfId="31021"/>
    <cellStyle name="Normal 4 3 3 3 2 3 4" xfId="31022"/>
    <cellStyle name="Normal 4 3 3 3 2 3 5" xfId="31023"/>
    <cellStyle name="Normal 4 3 3 3 2 4" xfId="31024"/>
    <cellStyle name="Normal 4 3 3 3 2 4 2" xfId="31025"/>
    <cellStyle name="Normal 4 3 3 3 2 4 2 2" xfId="31026"/>
    <cellStyle name="Normal 4 3 3 3 2 4 2 3" xfId="31027"/>
    <cellStyle name="Normal 4 3 3 3 2 4 3" xfId="31028"/>
    <cellStyle name="Normal 4 3 3 3 2 4 4" xfId="31029"/>
    <cellStyle name="Normal 4 3 3 3 2 4 5" xfId="31030"/>
    <cellStyle name="Normal 4 3 3 3 2 5" xfId="31031"/>
    <cellStyle name="Normal 4 3 3 3 2 5 2" xfId="31032"/>
    <cellStyle name="Normal 4 3 3 3 2 5 3" xfId="31033"/>
    <cellStyle name="Normal 4 3 3 3 2 6" xfId="31034"/>
    <cellStyle name="Normal 4 3 3 3 2 7" xfId="31035"/>
    <cellStyle name="Normal 4 3 3 3 2 8" xfId="31036"/>
    <cellStyle name="Normal 4 3 3 3 3" xfId="31037"/>
    <cellStyle name="Normal 4 3 3 3 3 2" xfId="31038"/>
    <cellStyle name="Normal 4 3 3 3 3 2 2" xfId="31039"/>
    <cellStyle name="Normal 4 3 3 3 3 2 2 2" xfId="31040"/>
    <cellStyle name="Normal 4 3 3 3 3 2 2 3" xfId="31041"/>
    <cellStyle name="Normal 4 3 3 3 3 2 3" xfId="31042"/>
    <cellStyle name="Normal 4 3 3 3 3 2 4" xfId="31043"/>
    <cellStyle name="Normal 4 3 3 3 3 2 5" xfId="31044"/>
    <cellStyle name="Normal 4 3 3 3 3 3" xfId="31045"/>
    <cellStyle name="Normal 4 3 3 3 3 3 2" xfId="31046"/>
    <cellStyle name="Normal 4 3 3 3 3 3 2 2" xfId="31047"/>
    <cellStyle name="Normal 4 3 3 3 3 3 2 3" xfId="31048"/>
    <cellStyle name="Normal 4 3 3 3 3 3 3" xfId="31049"/>
    <cellStyle name="Normal 4 3 3 3 3 3 4" xfId="31050"/>
    <cellStyle name="Normal 4 3 3 3 3 3 5" xfId="31051"/>
    <cellStyle name="Normal 4 3 3 3 3 4" xfId="31052"/>
    <cellStyle name="Normal 4 3 3 3 3 4 2" xfId="31053"/>
    <cellStyle name="Normal 4 3 3 3 3 4 3" xfId="31054"/>
    <cellStyle name="Normal 4 3 3 3 3 5" xfId="31055"/>
    <cellStyle name="Normal 4 3 3 3 3 6" xfId="31056"/>
    <cellStyle name="Normal 4 3 3 3 3 7" xfId="31057"/>
    <cellStyle name="Normal 4 3 3 3 4" xfId="31058"/>
    <cellStyle name="Normal 4 3 3 3 4 2" xfId="31059"/>
    <cellStyle name="Normal 4 3 3 3 4 2 2" xfId="31060"/>
    <cellStyle name="Normal 4 3 3 3 4 2 3" xfId="31061"/>
    <cellStyle name="Normal 4 3 3 3 4 3" xfId="31062"/>
    <cellStyle name="Normal 4 3 3 3 4 4" xfId="31063"/>
    <cellStyle name="Normal 4 3 3 3 4 5" xfId="31064"/>
    <cellStyle name="Normal 4 3 3 3 5" xfId="31065"/>
    <cellStyle name="Normal 4 3 3 3 5 2" xfId="31066"/>
    <cellStyle name="Normal 4 3 3 3 5 2 2" xfId="31067"/>
    <cellStyle name="Normal 4 3 3 3 5 2 3" xfId="31068"/>
    <cellStyle name="Normal 4 3 3 3 5 3" xfId="31069"/>
    <cellStyle name="Normal 4 3 3 3 5 4" xfId="31070"/>
    <cellStyle name="Normal 4 3 3 3 5 5" xfId="31071"/>
    <cellStyle name="Normal 4 3 3 3 6" xfId="31072"/>
    <cellStyle name="Normal 4 3 3 3 6 2" xfId="31073"/>
    <cellStyle name="Normal 4 3 3 3 6 3" xfId="31074"/>
    <cellStyle name="Normal 4 3 3 3 7" xfId="31075"/>
    <cellStyle name="Normal 4 3 3 3 8" xfId="31076"/>
    <cellStyle name="Normal 4 3 3 3 9" xfId="31077"/>
    <cellStyle name="Normal 4 3 3 4" xfId="31078"/>
    <cellStyle name="Normal 4 3 3 4 2" xfId="31079"/>
    <cellStyle name="Normal 4 3 3 4 2 2" xfId="31080"/>
    <cellStyle name="Normal 4 3 3 4 2 2 2" xfId="31081"/>
    <cellStyle name="Normal 4 3 3 4 2 2 2 2" xfId="31082"/>
    <cellStyle name="Normal 4 3 3 4 2 2 2 2 2" xfId="31083"/>
    <cellStyle name="Normal 4 3 3 4 2 2 2 2 3" xfId="31084"/>
    <cellStyle name="Normal 4 3 3 4 2 2 2 3" xfId="31085"/>
    <cellStyle name="Normal 4 3 3 4 2 2 2 4" xfId="31086"/>
    <cellStyle name="Normal 4 3 3 4 2 2 2 5" xfId="31087"/>
    <cellStyle name="Normal 4 3 3 4 2 2 3" xfId="31088"/>
    <cellStyle name="Normal 4 3 3 4 2 2 3 2" xfId="31089"/>
    <cellStyle name="Normal 4 3 3 4 2 2 3 2 2" xfId="31090"/>
    <cellStyle name="Normal 4 3 3 4 2 2 3 2 3" xfId="31091"/>
    <cellStyle name="Normal 4 3 3 4 2 2 3 3" xfId="31092"/>
    <cellStyle name="Normal 4 3 3 4 2 2 3 4" xfId="31093"/>
    <cellStyle name="Normal 4 3 3 4 2 2 3 5" xfId="31094"/>
    <cellStyle name="Normal 4 3 3 4 2 2 4" xfId="31095"/>
    <cellStyle name="Normal 4 3 3 4 2 2 4 2" xfId="31096"/>
    <cellStyle name="Normal 4 3 3 4 2 2 4 3" xfId="31097"/>
    <cellStyle name="Normal 4 3 3 4 2 2 5" xfId="31098"/>
    <cellStyle name="Normal 4 3 3 4 2 2 6" xfId="31099"/>
    <cellStyle name="Normal 4 3 3 4 2 2 7" xfId="31100"/>
    <cellStyle name="Normal 4 3 3 4 2 3" xfId="31101"/>
    <cellStyle name="Normal 4 3 3 4 2 3 2" xfId="31102"/>
    <cellStyle name="Normal 4 3 3 4 2 3 2 2" xfId="31103"/>
    <cellStyle name="Normal 4 3 3 4 2 3 2 3" xfId="31104"/>
    <cellStyle name="Normal 4 3 3 4 2 3 3" xfId="31105"/>
    <cellStyle name="Normal 4 3 3 4 2 3 4" xfId="31106"/>
    <cellStyle name="Normal 4 3 3 4 2 3 5" xfId="31107"/>
    <cellStyle name="Normal 4 3 3 4 2 4" xfId="31108"/>
    <cellStyle name="Normal 4 3 3 4 2 4 2" xfId="31109"/>
    <cellStyle name="Normal 4 3 3 4 2 4 2 2" xfId="31110"/>
    <cellStyle name="Normal 4 3 3 4 2 4 2 3" xfId="31111"/>
    <cellStyle name="Normal 4 3 3 4 2 4 3" xfId="31112"/>
    <cellStyle name="Normal 4 3 3 4 2 4 4" xfId="31113"/>
    <cellStyle name="Normal 4 3 3 4 2 4 5" xfId="31114"/>
    <cellStyle name="Normal 4 3 3 4 2 5" xfId="31115"/>
    <cellStyle name="Normal 4 3 3 4 2 5 2" xfId="31116"/>
    <cellStyle name="Normal 4 3 3 4 2 5 3" xfId="31117"/>
    <cellStyle name="Normal 4 3 3 4 2 6" xfId="31118"/>
    <cellStyle name="Normal 4 3 3 4 2 7" xfId="31119"/>
    <cellStyle name="Normal 4 3 3 4 2 8" xfId="31120"/>
    <cellStyle name="Normal 4 3 3 4 3" xfId="31121"/>
    <cellStyle name="Normal 4 3 3 4 3 2" xfId="31122"/>
    <cellStyle name="Normal 4 3 3 4 3 2 2" xfId="31123"/>
    <cellStyle name="Normal 4 3 3 4 3 2 2 2" xfId="31124"/>
    <cellStyle name="Normal 4 3 3 4 3 2 2 3" xfId="31125"/>
    <cellStyle name="Normal 4 3 3 4 3 2 3" xfId="31126"/>
    <cellStyle name="Normal 4 3 3 4 3 2 4" xfId="31127"/>
    <cellStyle name="Normal 4 3 3 4 3 2 5" xfId="31128"/>
    <cellStyle name="Normal 4 3 3 4 3 3" xfId="31129"/>
    <cellStyle name="Normal 4 3 3 4 3 3 2" xfId="31130"/>
    <cellStyle name="Normal 4 3 3 4 3 3 2 2" xfId="31131"/>
    <cellStyle name="Normal 4 3 3 4 3 3 2 3" xfId="31132"/>
    <cellStyle name="Normal 4 3 3 4 3 3 3" xfId="31133"/>
    <cellStyle name="Normal 4 3 3 4 3 3 4" xfId="31134"/>
    <cellStyle name="Normal 4 3 3 4 3 3 5" xfId="31135"/>
    <cellStyle name="Normal 4 3 3 4 3 4" xfId="31136"/>
    <cellStyle name="Normal 4 3 3 4 3 4 2" xfId="31137"/>
    <cellStyle name="Normal 4 3 3 4 3 4 3" xfId="31138"/>
    <cellStyle name="Normal 4 3 3 4 3 5" xfId="31139"/>
    <cellStyle name="Normal 4 3 3 4 3 6" xfId="31140"/>
    <cellStyle name="Normal 4 3 3 4 3 7" xfId="31141"/>
    <cellStyle name="Normal 4 3 3 4 4" xfId="31142"/>
    <cellStyle name="Normal 4 3 3 4 4 2" xfId="31143"/>
    <cellStyle name="Normal 4 3 3 4 4 2 2" xfId="31144"/>
    <cellStyle name="Normal 4 3 3 4 4 2 3" xfId="31145"/>
    <cellStyle name="Normal 4 3 3 4 4 3" xfId="31146"/>
    <cellStyle name="Normal 4 3 3 4 4 4" xfId="31147"/>
    <cellStyle name="Normal 4 3 3 4 4 5" xfId="31148"/>
    <cellStyle name="Normal 4 3 3 4 5" xfId="31149"/>
    <cellStyle name="Normal 4 3 3 4 5 2" xfId="31150"/>
    <cellStyle name="Normal 4 3 3 4 5 2 2" xfId="31151"/>
    <cellStyle name="Normal 4 3 3 4 5 2 3" xfId="31152"/>
    <cellStyle name="Normal 4 3 3 4 5 3" xfId="31153"/>
    <cellStyle name="Normal 4 3 3 4 5 4" xfId="31154"/>
    <cellStyle name="Normal 4 3 3 4 5 5" xfId="31155"/>
    <cellStyle name="Normal 4 3 3 4 6" xfId="31156"/>
    <cellStyle name="Normal 4 3 3 4 6 2" xfId="31157"/>
    <cellStyle name="Normal 4 3 3 4 6 3" xfId="31158"/>
    <cellStyle name="Normal 4 3 3 4 7" xfId="31159"/>
    <cellStyle name="Normal 4 3 3 4 8" xfId="31160"/>
    <cellStyle name="Normal 4 3 3 4 9" xfId="31161"/>
    <cellStyle name="Normal 4 3 3 5" xfId="31162"/>
    <cellStyle name="Normal 4 3 3 5 2" xfId="31163"/>
    <cellStyle name="Normal 4 3 3 5 2 2" xfId="31164"/>
    <cellStyle name="Normal 4 3 3 5 2 2 2" xfId="31165"/>
    <cellStyle name="Normal 4 3 3 5 2 2 2 2" xfId="31166"/>
    <cellStyle name="Normal 4 3 3 5 2 2 2 2 2" xfId="31167"/>
    <cellStyle name="Normal 4 3 3 5 2 2 2 2 3" xfId="31168"/>
    <cellStyle name="Normal 4 3 3 5 2 2 2 3" xfId="31169"/>
    <cellStyle name="Normal 4 3 3 5 2 2 2 4" xfId="31170"/>
    <cellStyle name="Normal 4 3 3 5 2 2 2 5" xfId="31171"/>
    <cellStyle name="Normal 4 3 3 5 2 2 3" xfId="31172"/>
    <cellStyle name="Normal 4 3 3 5 2 2 3 2" xfId="31173"/>
    <cellStyle name="Normal 4 3 3 5 2 2 3 2 2" xfId="31174"/>
    <cellStyle name="Normal 4 3 3 5 2 2 3 2 3" xfId="31175"/>
    <cellStyle name="Normal 4 3 3 5 2 2 3 3" xfId="31176"/>
    <cellStyle name="Normal 4 3 3 5 2 2 3 4" xfId="31177"/>
    <cellStyle name="Normal 4 3 3 5 2 2 3 5" xfId="31178"/>
    <cellStyle name="Normal 4 3 3 5 2 2 4" xfId="31179"/>
    <cellStyle name="Normal 4 3 3 5 2 2 4 2" xfId="31180"/>
    <cellStyle name="Normal 4 3 3 5 2 2 4 3" xfId="31181"/>
    <cellStyle name="Normal 4 3 3 5 2 2 5" xfId="31182"/>
    <cellStyle name="Normal 4 3 3 5 2 2 6" xfId="31183"/>
    <cellStyle name="Normal 4 3 3 5 2 2 7" xfId="31184"/>
    <cellStyle name="Normal 4 3 3 5 2 3" xfId="31185"/>
    <cellStyle name="Normal 4 3 3 5 2 3 2" xfId="31186"/>
    <cellStyle name="Normal 4 3 3 5 2 3 2 2" xfId="31187"/>
    <cellStyle name="Normal 4 3 3 5 2 3 2 3" xfId="31188"/>
    <cellStyle name="Normal 4 3 3 5 2 3 3" xfId="31189"/>
    <cellStyle name="Normal 4 3 3 5 2 3 4" xfId="31190"/>
    <cellStyle name="Normal 4 3 3 5 2 3 5" xfId="31191"/>
    <cellStyle name="Normal 4 3 3 5 2 4" xfId="31192"/>
    <cellStyle name="Normal 4 3 3 5 2 4 2" xfId="31193"/>
    <cellStyle name="Normal 4 3 3 5 2 4 2 2" xfId="31194"/>
    <cellStyle name="Normal 4 3 3 5 2 4 2 3" xfId="31195"/>
    <cellStyle name="Normal 4 3 3 5 2 4 3" xfId="31196"/>
    <cellStyle name="Normal 4 3 3 5 2 4 4" xfId="31197"/>
    <cellStyle name="Normal 4 3 3 5 2 4 5" xfId="31198"/>
    <cellStyle name="Normal 4 3 3 5 2 5" xfId="31199"/>
    <cellStyle name="Normal 4 3 3 5 2 5 2" xfId="31200"/>
    <cellStyle name="Normal 4 3 3 5 2 5 3" xfId="31201"/>
    <cellStyle name="Normal 4 3 3 5 2 6" xfId="31202"/>
    <cellStyle name="Normal 4 3 3 5 2 7" xfId="31203"/>
    <cellStyle name="Normal 4 3 3 5 2 8" xfId="31204"/>
    <cellStyle name="Normal 4 3 3 5 3" xfId="31205"/>
    <cellStyle name="Normal 4 3 3 5 3 2" xfId="31206"/>
    <cellStyle name="Normal 4 3 3 5 3 2 2" xfId="31207"/>
    <cellStyle name="Normal 4 3 3 5 3 2 2 2" xfId="31208"/>
    <cellStyle name="Normal 4 3 3 5 3 2 2 3" xfId="31209"/>
    <cellStyle name="Normal 4 3 3 5 3 2 3" xfId="31210"/>
    <cellStyle name="Normal 4 3 3 5 3 2 4" xfId="31211"/>
    <cellStyle name="Normal 4 3 3 5 3 2 5" xfId="31212"/>
    <cellStyle name="Normal 4 3 3 5 3 3" xfId="31213"/>
    <cellStyle name="Normal 4 3 3 5 3 3 2" xfId="31214"/>
    <cellStyle name="Normal 4 3 3 5 3 3 2 2" xfId="31215"/>
    <cellStyle name="Normal 4 3 3 5 3 3 2 3" xfId="31216"/>
    <cellStyle name="Normal 4 3 3 5 3 3 3" xfId="31217"/>
    <cellStyle name="Normal 4 3 3 5 3 3 4" xfId="31218"/>
    <cellStyle name="Normal 4 3 3 5 3 3 5" xfId="31219"/>
    <cellStyle name="Normal 4 3 3 5 3 4" xfId="31220"/>
    <cellStyle name="Normal 4 3 3 5 3 4 2" xfId="31221"/>
    <cellStyle name="Normal 4 3 3 5 3 4 3" xfId="31222"/>
    <cellStyle name="Normal 4 3 3 5 3 5" xfId="31223"/>
    <cellStyle name="Normal 4 3 3 5 3 6" xfId="31224"/>
    <cellStyle name="Normal 4 3 3 5 3 7" xfId="31225"/>
    <cellStyle name="Normal 4 3 3 5 4" xfId="31226"/>
    <cellStyle name="Normal 4 3 3 5 4 2" xfId="31227"/>
    <cellStyle name="Normal 4 3 3 5 4 2 2" xfId="31228"/>
    <cellStyle name="Normal 4 3 3 5 4 2 3" xfId="31229"/>
    <cellStyle name="Normal 4 3 3 5 4 3" xfId="31230"/>
    <cellStyle name="Normal 4 3 3 5 4 4" xfId="31231"/>
    <cellStyle name="Normal 4 3 3 5 4 5" xfId="31232"/>
    <cellStyle name="Normal 4 3 3 5 5" xfId="31233"/>
    <cellStyle name="Normal 4 3 3 5 5 2" xfId="31234"/>
    <cellStyle name="Normal 4 3 3 5 5 2 2" xfId="31235"/>
    <cellStyle name="Normal 4 3 3 5 5 2 3" xfId="31236"/>
    <cellStyle name="Normal 4 3 3 5 5 3" xfId="31237"/>
    <cellStyle name="Normal 4 3 3 5 5 4" xfId="31238"/>
    <cellStyle name="Normal 4 3 3 5 5 5" xfId="31239"/>
    <cellStyle name="Normal 4 3 3 5 6" xfId="31240"/>
    <cellStyle name="Normal 4 3 3 5 6 2" xfId="31241"/>
    <cellStyle name="Normal 4 3 3 5 6 3" xfId="31242"/>
    <cellStyle name="Normal 4 3 3 5 7" xfId="31243"/>
    <cellStyle name="Normal 4 3 3 5 8" xfId="31244"/>
    <cellStyle name="Normal 4 3 3 5 9" xfId="31245"/>
    <cellStyle name="Normal 4 3 3 6" xfId="31246"/>
    <cellStyle name="Normal 4 3 3 6 2" xfId="31247"/>
    <cellStyle name="Normal 4 3 3 6 2 2" xfId="31248"/>
    <cellStyle name="Normal 4 3 3 6 2 2 2" xfId="31249"/>
    <cellStyle name="Normal 4 3 3 6 2 2 2 2" xfId="31250"/>
    <cellStyle name="Normal 4 3 3 6 2 2 2 3" xfId="31251"/>
    <cellStyle name="Normal 4 3 3 6 2 2 3" xfId="31252"/>
    <cellStyle name="Normal 4 3 3 6 2 2 4" xfId="31253"/>
    <cellStyle name="Normal 4 3 3 6 2 2 5" xfId="31254"/>
    <cellStyle name="Normal 4 3 3 6 2 3" xfId="31255"/>
    <cellStyle name="Normal 4 3 3 6 2 3 2" xfId="31256"/>
    <cellStyle name="Normal 4 3 3 6 2 3 2 2" xfId="31257"/>
    <cellStyle name="Normal 4 3 3 6 2 3 2 3" xfId="31258"/>
    <cellStyle name="Normal 4 3 3 6 2 3 3" xfId="31259"/>
    <cellStyle name="Normal 4 3 3 6 2 3 4" xfId="31260"/>
    <cellStyle name="Normal 4 3 3 6 2 3 5" xfId="31261"/>
    <cellStyle name="Normal 4 3 3 6 2 4" xfId="31262"/>
    <cellStyle name="Normal 4 3 3 6 2 4 2" xfId="31263"/>
    <cellStyle name="Normal 4 3 3 6 2 4 3" xfId="31264"/>
    <cellStyle name="Normal 4 3 3 6 2 5" xfId="31265"/>
    <cellStyle name="Normal 4 3 3 6 2 6" xfId="31266"/>
    <cellStyle name="Normal 4 3 3 6 2 7" xfId="31267"/>
    <cellStyle name="Normal 4 3 3 6 3" xfId="31268"/>
    <cellStyle name="Normal 4 3 3 6 3 2" xfId="31269"/>
    <cellStyle name="Normal 4 3 3 6 3 2 2" xfId="31270"/>
    <cellStyle name="Normal 4 3 3 6 3 2 3" xfId="31271"/>
    <cellStyle name="Normal 4 3 3 6 3 3" xfId="31272"/>
    <cellStyle name="Normal 4 3 3 6 3 4" xfId="31273"/>
    <cellStyle name="Normal 4 3 3 6 3 5" xfId="31274"/>
    <cellStyle name="Normal 4 3 3 6 4" xfId="31275"/>
    <cellStyle name="Normal 4 3 3 6 4 2" xfId="31276"/>
    <cellStyle name="Normal 4 3 3 6 4 2 2" xfId="31277"/>
    <cellStyle name="Normal 4 3 3 6 4 2 3" xfId="31278"/>
    <cellStyle name="Normal 4 3 3 6 4 3" xfId="31279"/>
    <cellStyle name="Normal 4 3 3 6 4 4" xfId="31280"/>
    <cellStyle name="Normal 4 3 3 6 4 5" xfId="31281"/>
    <cellStyle name="Normal 4 3 3 6 5" xfId="31282"/>
    <cellStyle name="Normal 4 3 3 6 5 2" xfId="31283"/>
    <cellStyle name="Normal 4 3 3 6 5 3" xfId="31284"/>
    <cellStyle name="Normal 4 3 3 6 6" xfId="31285"/>
    <cellStyle name="Normal 4 3 3 6 7" xfId="31286"/>
    <cellStyle name="Normal 4 3 3 6 8" xfId="31287"/>
    <cellStyle name="Normal 4 3 3 7" xfId="31288"/>
    <cellStyle name="Normal 4 3 3 7 2" xfId="31289"/>
    <cellStyle name="Normal 4 3 3 7 2 2" xfId="31290"/>
    <cellStyle name="Normal 4 3 3 7 2 2 2" xfId="31291"/>
    <cellStyle name="Normal 4 3 3 7 2 2 3" xfId="31292"/>
    <cellStyle name="Normal 4 3 3 7 2 3" xfId="31293"/>
    <cellStyle name="Normal 4 3 3 7 2 4" xfId="31294"/>
    <cellStyle name="Normal 4 3 3 7 2 5" xfId="31295"/>
    <cellStyle name="Normal 4 3 3 7 3" xfId="31296"/>
    <cellStyle name="Normal 4 3 3 7 3 2" xfId="31297"/>
    <cellStyle name="Normal 4 3 3 7 3 2 2" xfId="31298"/>
    <cellStyle name="Normal 4 3 3 7 3 2 3" xfId="31299"/>
    <cellStyle name="Normal 4 3 3 7 3 3" xfId="31300"/>
    <cellStyle name="Normal 4 3 3 7 3 4" xfId="31301"/>
    <cellStyle name="Normal 4 3 3 7 3 5" xfId="31302"/>
    <cellStyle name="Normal 4 3 3 7 4" xfId="31303"/>
    <cellStyle name="Normal 4 3 3 7 4 2" xfId="31304"/>
    <cellStyle name="Normal 4 3 3 7 4 3" xfId="31305"/>
    <cellStyle name="Normal 4 3 3 7 5" xfId="31306"/>
    <cellStyle name="Normal 4 3 3 7 6" xfId="31307"/>
    <cellStyle name="Normal 4 3 3 7 7" xfId="31308"/>
    <cellStyle name="Normal 4 3 3 8" xfId="31309"/>
    <cellStyle name="Normal 4 3 3 8 2" xfId="31310"/>
    <cellStyle name="Normal 4 3 3 8 2 2" xfId="31311"/>
    <cellStyle name="Normal 4 3 3 8 2 2 2" xfId="31312"/>
    <cellStyle name="Normal 4 3 3 8 2 2 3" xfId="31313"/>
    <cellStyle name="Normal 4 3 3 8 2 3" xfId="31314"/>
    <cellStyle name="Normal 4 3 3 8 2 4" xfId="31315"/>
    <cellStyle name="Normal 4 3 3 8 2 5" xfId="31316"/>
    <cellStyle name="Normal 4 3 3 8 3" xfId="31317"/>
    <cellStyle name="Normal 4 3 3 8 3 2" xfId="31318"/>
    <cellStyle name="Normal 4 3 3 8 3 2 2" xfId="31319"/>
    <cellStyle name="Normal 4 3 3 8 3 2 3" xfId="31320"/>
    <cellStyle name="Normal 4 3 3 8 3 3" xfId="31321"/>
    <cellStyle name="Normal 4 3 3 8 3 4" xfId="31322"/>
    <cellStyle name="Normal 4 3 3 8 3 5" xfId="31323"/>
    <cellStyle name="Normal 4 3 3 8 4" xfId="31324"/>
    <cellStyle name="Normal 4 3 3 8 4 2" xfId="31325"/>
    <cellStyle name="Normal 4 3 3 8 4 3" xfId="31326"/>
    <cellStyle name="Normal 4 3 3 8 5" xfId="31327"/>
    <cellStyle name="Normal 4 3 3 8 6" xfId="31328"/>
    <cellStyle name="Normal 4 3 3 8 7" xfId="31329"/>
    <cellStyle name="Normal 4 3 3 9" xfId="31330"/>
    <cellStyle name="Normal 4 3 3 9 2" xfId="31331"/>
    <cellStyle name="Normal 4 3 3 9 2 2" xfId="31332"/>
    <cellStyle name="Normal 4 3 3 9 2 3" xfId="31333"/>
    <cellStyle name="Normal 4 3 3 9 3" xfId="31334"/>
    <cellStyle name="Normal 4 3 3 9 4" xfId="31335"/>
    <cellStyle name="Normal 4 3 3 9 5" xfId="31336"/>
    <cellStyle name="Normal 4 3 4" xfId="5169"/>
    <cellStyle name="Normal 4 3 4 10" xfId="31338"/>
    <cellStyle name="Normal 4 3 4 11" xfId="31339"/>
    <cellStyle name="Normal 4 3 4 12" xfId="31340"/>
    <cellStyle name="Normal 4 3 4 13" xfId="31337"/>
    <cellStyle name="Normal 4 3 4 2" xfId="31341"/>
    <cellStyle name="Normal 4 3 4 2 2" xfId="31342"/>
    <cellStyle name="Normal 4 3 4 2 2 2" xfId="31343"/>
    <cellStyle name="Normal 4 3 4 2 2 2 2" xfId="31344"/>
    <cellStyle name="Normal 4 3 4 2 2 2 2 2" xfId="31345"/>
    <cellStyle name="Normal 4 3 4 2 2 2 2 2 2" xfId="31346"/>
    <cellStyle name="Normal 4 3 4 2 2 2 2 2 3" xfId="31347"/>
    <cellStyle name="Normal 4 3 4 2 2 2 2 3" xfId="31348"/>
    <cellStyle name="Normal 4 3 4 2 2 2 2 4" xfId="31349"/>
    <cellStyle name="Normal 4 3 4 2 2 2 2 5" xfId="31350"/>
    <cellStyle name="Normal 4 3 4 2 2 2 3" xfId="31351"/>
    <cellStyle name="Normal 4 3 4 2 2 2 3 2" xfId="31352"/>
    <cellStyle name="Normal 4 3 4 2 2 2 3 2 2" xfId="31353"/>
    <cellStyle name="Normal 4 3 4 2 2 2 3 2 3" xfId="31354"/>
    <cellStyle name="Normal 4 3 4 2 2 2 3 3" xfId="31355"/>
    <cellStyle name="Normal 4 3 4 2 2 2 3 4" xfId="31356"/>
    <cellStyle name="Normal 4 3 4 2 2 2 3 5" xfId="31357"/>
    <cellStyle name="Normal 4 3 4 2 2 2 4" xfId="31358"/>
    <cellStyle name="Normal 4 3 4 2 2 2 4 2" xfId="31359"/>
    <cellStyle name="Normal 4 3 4 2 2 2 4 3" xfId="31360"/>
    <cellStyle name="Normal 4 3 4 2 2 2 5" xfId="31361"/>
    <cellStyle name="Normal 4 3 4 2 2 2 6" xfId="31362"/>
    <cellStyle name="Normal 4 3 4 2 2 2 7" xfId="31363"/>
    <cellStyle name="Normal 4 3 4 2 2 3" xfId="31364"/>
    <cellStyle name="Normal 4 3 4 2 2 3 2" xfId="31365"/>
    <cellStyle name="Normal 4 3 4 2 2 3 2 2" xfId="31366"/>
    <cellStyle name="Normal 4 3 4 2 2 3 2 3" xfId="31367"/>
    <cellStyle name="Normal 4 3 4 2 2 3 3" xfId="31368"/>
    <cellStyle name="Normal 4 3 4 2 2 3 4" xfId="31369"/>
    <cellStyle name="Normal 4 3 4 2 2 3 5" xfId="31370"/>
    <cellStyle name="Normal 4 3 4 2 2 4" xfId="31371"/>
    <cellStyle name="Normal 4 3 4 2 2 4 2" xfId="31372"/>
    <cellStyle name="Normal 4 3 4 2 2 4 2 2" xfId="31373"/>
    <cellStyle name="Normal 4 3 4 2 2 4 2 3" xfId="31374"/>
    <cellStyle name="Normal 4 3 4 2 2 4 3" xfId="31375"/>
    <cellStyle name="Normal 4 3 4 2 2 4 4" xfId="31376"/>
    <cellStyle name="Normal 4 3 4 2 2 4 5" xfId="31377"/>
    <cellStyle name="Normal 4 3 4 2 2 5" xfId="31378"/>
    <cellStyle name="Normal 4 3 4 2 2 5 2" xfId="31379"/>
    <cellStyle name="Normal 4 3 4 2 2 5 3" xfId="31380"/>
    <cellStyle name="Normal 4 3 4 2 2 6" xfId="31381"/>
    <cellStyle name="Normal 4 3 4 2 2 7" xfId="31382"/>
    <cellStyle name="Normal 4 3 4 2 2 8" xfId="31383"/>
    <cellStyle name="Normal 4 3 4 2 3" xfId="31384"/>
    <cellStyle name="Normal 4 3 4 2 3 2" xfId="31385"/>
    <cellStyle name="Normal 4 3 4 2 3 2 2" xfId="31386"/>
    <cellStyle name="Normal 4 3 4 2 3 2 2 2" xfId="31387"/>
    <cellStyle name="Normal 4 3 4 2 3 2 2 3" xfId="31388"/>
    <cellStyle name="Normal 4 3 4 2 3 2 3" xfId="31389"/>
    <cellStyle name="Normal 4 3 4 2 3 2 4" xfId="31390"/>
    <cellStyle name="Normal 4 3 4 2 3 2 5" xfId="31391"/>
    <cellStyle name="Normal 4 3 4 2 3 3" xfId="31392"/>
    <cellStyle name="Normal 4 3 4 2 3 3 2" xfId="31393"/>
    <cellStyle name="Normal 4 3 4 2 3 3 2 2" xfId="31394"/>
    <cellStyle name="Normal 4 3 4 2 3 3 2 3" xfId="31395"/>
    <cellStyle name="Normal 4 3 4 2 3 3 3" xfId="31396"/>
    <cellStyle name="Normal 4 3 4 2 3 3 4" xfId="31397"/>
    <cellStyle name="Normal 4 3 4 2 3 3 5" xfId="31398"/>
    <cellStyle name="Normal 4 3 4 2 3 4" xfId="31399"/>
    <cellStyle name="Normal 4 3 4 2 3 4 2" xfId="31400"/>
    <cellStyle name="Normal 4 3 4 2 3 4 3" xfId="31401"/>
    <cellStyle name="Normal 4 3 4 2 3 5" xfId="31402"/>
    <cellStyle name="Normal 4 3 4 2 3 6" xfId="31403"/>
    <cellStyle name="Normal 4 3 4 2 3 7" xfId="31404"/>
    <cellStyle name="Normal 4 3 4 2 4" xfId="31405"/>
    <cellStyle name="Normal 4 3 4 2 4 2" xfId="31406"/>
    <cellStyle name="Normal 4 3 4 2 4 2 2" xfId="31407"/>
    <cellStyle name="Normal 4 3 4 2 4 2 3" xfId="31408"/>
    <cellStyle name="Normal 4 3 4 2 4 3" xfId="31409"/>
    <cellStyle name="Normal 4 3 4 2 4 4" xfId="31410"/>
    <cellStyle name="Normal 4 3 4 2 4 5" xfId="31411"/>
    <cellStyle name="Normal 4 3 4 2 5" xfId="31412"/>
    <cellStyle name="Normal 4 3 4 2 5 2" xfId="31413"/>
    <cellStyle name="Normal 4 3 4 2 5 2 2" xfId="31414"/>
    <cellStyle name="Normal 4 3 4 2 5 2 3" xfId="31415"/>
    <cellStyle name="Normal 4 3 4 2 5 3" xfId="31416"/>
    <cellStyle name="Normal 4 3 4 2 5 4" xfId="31417"/>
    <cellStyle name="Normal 4 3 4 2 5 5" xfId="31418"/>
    <cellStyle name="Normal 4 3 4 2 6" xfId="31419"/>
    <cellStyle name="Normal 4 3 4 2 6 2" xfId="31420"/>
    <cellStyle name="Normal 4 3 4 2 6 3" xfId="31421"/>
    <cellStyle name="Normal 4 3 4 2 7" xfId="31422"/>
    <cellStyle name="Normal 4 3 4 2 8" xfId="31423"/>
    <cellStyle name="Normal 4 3 4 2 9" xfId="31424"/>
    <cellStyle name="Normal 4 3 4 3" xfId="31425"/>
    <cellStyle name="Normal 4 3 4 3 2" xfId="31426"/>
    <cellStyle name="Normal 4 3 4 3 2 2" xfId="31427"/>
    <cellStyle name="Normal 4 3 4 3 2 2 2" xfId="31428"/>
    <cellStyle name="Normal 4 3 4 3 2 2 2 2" xfId="31429"/>
    <cellStyle name="Normal 4 3 4 3 2 2 2 2 2" xfId="31430"/>
    <cellStyle name="Normal 4 3 4 3 2 2 2 2 3" xfId="31431"/>
    <cellStyle name="Normal 4 3 4 3 2 2 2 3" xfId="31432"/>
    <cellStyle name="Normal 4 3 4 3 2 2 2 4" xfId="31433"/>
    <cellStyle name="Normal 4 3 4 3 2 2 2 5" xfId="31434"/>
    <cellStyle name="Normal 4 3 4 3 2 2 3" xfId="31435"/>
    <cellStyle name="Normal 4 3 4 3 2 2 3 2" xfId="31436"/>
    <cellStyle name="Normal 4 3 4 3 2 2 3 2 2" xfId="31437"/>
    <cellStyle name="Normal 4 3 4 3 2 2 3 2 3" xfId="31438"/>
    <cellStyle name="Normal 4 3 4 3 2 2 3 3" xfId="31439"/>
    <cellStyle name="Normal 4 3 4 3 2 2 3 4" xfId="31440"/>
    <cellStyle name="Normal 4 3 4 3 2 2 3 5" xfId="31441"/>
    <cellStyle name="Normal 4 3 4 3 2 2 4" xfId="31442"/>
    <cellStyle name="Normal 4 3 4 3 2 2 4 2" xfId="31443"/>
    <cellStyle name="Normal 4 3 4 3 2 2 4 3" xfId="31444"/>
    <cellStyle name="Normal 4 3 4 3 2 2 5" xfId="31445"/>
    <cellStyle name="Normal 4 3 4 3 2 2 6" xfId="31446"/>
    <cellStyle name="Normal 4 3 4 3 2 2 7" xfId="31447"/>
    <cellStyle name="Normal 4 3 4 3 2 3" xfId="31448"/>
    <cellStyle name="Normal 4 3 4 3 2 3 2" xfId="31449"/>
    <cellStyle name="Normal 4 3 4 3 2 3 2 2" xfId="31450"/>
    <cellStyle name="Normal 4 3 4 3 2 3 2 3" xfId="31451"/>
    <cellStyle name="Normal 4 3 4 3 2 3 3" xfId="31452"/>
    <cellStyle name="Normal 4 3 4 3 2 3 4" xfId="31453"/>
    <cellStyle name="Normal 4 3 4 3 2 3 5" xfId="31454"/>
    <cellStyle name="Normal 4 3 4 3 2 4" xfId="31455"/>
    <cellStyle name="Normal 4 3 4 3 2 4 2" xfId="31456"/>
    <cellStyle name="Normal 4 3 4 3 2 4 2 2" xfId="31457"/>
    <cellStyle name="Normal 4 3 4 3 2 4 2 3" xfId="31458"/>
    <cellStyle name="Normal 4 3 4 3 2 4 3" xfId="31459"/>
    <cellStyle name="Normal 4 3 4 3 2 4 4" xfId="31460"/>
    <cellStyle name="Normal 4 3 4 3 2 4 5" xfId="31461"/>
    <cellStyle name="Normal 4 3 4 3 2 5" xfId="31462"/>
    <cellStyle name="Normal 4 3 4 3 2 5 2" xfId="31463"/>
    <cellStyle name="Normal 4 3 4 3 2 5 3" xfId="31464"/>
    <cellStyle name="Normal 4 3 4 3 2 6" xfId="31465"/>
    <cellStyle name="Normal 4 3 4 3 2 7" xfId="31466"/>
    <cellStyle name="Normal 4 3 4 3 2 8" xfId="31467"/>
    <cellStyle name="Normal 4 3 4 3 3" xfId="31468"/>
    <cellStyle name="Normal 4 3 4 3 3 2" xfId="31469"/>
    <cellStyle name="Normal 4 3 4 3 3 2 2" xfId="31470"/>
    <cellStyle name="Normal 4 3 4 3 3 2 2 2" xfId="31471"/>
    <cellStyle name="Normal 4 3 4 3 3 2 2 3" xfId="31472"/>
    <cellStyle name="Normal 4 3 4 3 3 2 3" xfId="31473"/>
    <cellStyle name="Normal 4 3 4 3 3 2 4" xfId="31474"/>
    <cellStyle name="Normal 4 3 4 3 3 2 5" xfId="31475"/>
    <cellStyle name="Normal 4 3 4 3 3 3" xfId="31476"/>
    <cellStyle name="Normal 4 3 4 3 3 3 2" xfId="31477"/>
    <cellStyle name="Normal 4 3 4 3 3 3 2 2" xfId="31478"/>
    <cellStyle name="Normal 4 3 4 3 3 3 2 3" xfId="31479"/>
    <cellStyle name="Normal 4 3 4 3 3 3 3" xfId="31480"/>
    <cellStyle name="Normal 4 3 4 3 3 3 4" xfId="31481"/>
    <cellStyle name="Normal 4 3 4 3 3 3 5" xfId="31482"/>
    <cellStyle name="Normal 4 3 4 3 3 4" xfId="31483"/>
    <cellStyle name="Normal 4 3 4 3 3 4 2" xfId="31484"/>
    <cellStyle name="Normal 4 3 4 3 3 4 3" xfId="31485"/>
    <cellStyle name="Normal 4 3 4 3 3 5" xfId="31486"/>
    <cellStyle name="Normal 4 3 4 3 3 6" xfId="31487"/>
    <cellStyle name="Normal 4 3 4 3 3 7" xfId="31488"/>
    <cellStyle name="Normal 4 3 4 3 4" xfId="31489"/>
    <cellStyle name="Normal 4 3 4 3 4 2" xfId="31490"/>
    <cellStyle name="Normal 4 3 4 3 4 2 2" xfId="31491"/>
    <cellStyle name="Normal 4 3 4 3 4 2 3" xfId="31492"/>
    <cellStyle name="Normal 4 3 4 3 4 3" xfId="31493"/>
    <cellStyle name="Normal 4 3 4 3 4 4" xfId="31494"/>
    <cellStyle name="Normal 4 3 4 3 4 5" xfId="31495"/>
    <cellStyle name="Normal 4 3 4 3 5" xfId="31496"/>
    <cellStyle name="Normal 4 3 4 3 5 2" xfId="31497"/>
    <cellStyle name="Normal 4 3 4 3 5 2 2" xfId="31498"/>
    <cellStyle name="Normal 4 3 4 3 5 2 3" xfId="31499"/>
    <cellStyle name="Normal 4 3 4 3 5 3" xfId="31500"/>
    <cellStyle name="Normal 4 3 4 3 5 4" xfId="31501"/>
    <cellStyle name="Normal 4 3 4 3 5 5" xfId="31502"/>
    <cellStyle name="Normal 4 3 4 3 6" xfId="31503"/>
    <cellStyle name="Normal 4 3 4 3 6 2" xfId="31504"/>
    <cellStyle name="Normal 4 3 4 3 6 3" xfId="31505"/>
    <cellStyle name="Normal 4 3 4 3 7" xfId="31506"/>
    <cellStyle name="Normal 4 3 4 3 8" xfId="31507"/>
    <cellStyle name="Normal 4 3 4 3 9" xfId="31508"/>
    <cellStyle name="Normal 4 3 4 4" xfId="31509"/>
    <cellStyle name="Normal 4 3 4 4 2" xfId="31510"/>
    <cellStyle name="Normal 4 3 4 4 2 2" xfId="31511"/>
    <cellStyle name="Normal 4 3 4 4 2 2 2" xfId="31512"/>
    <cellStyle name="Normal 4 3 4 4 2 2 2 2" xfId="31513"/>
    <cellStyle name="Normal 4 3 4 4 2 2 2 2 2" xfId="31514"/>
    <cellStyle name="Normal 4 3 4 4 2 2 2 2 3" xfId="31515"/>
    <cellStyle name="Normal 4 3 4 4 2 2 2 3" xfId="31516"/>
    <cellStyle name="Normal 4 3 4 4 2 2 2 4" xfId="31517"/>
    <cellStyle name="Normal 4 3 4 4 2 2 2 5" xfId="31518"/>
    <cellStyle name="Normal 4 3 4 4 2 2 3" xfId="31519"/>
    <cellStyle name="Normal 4 3 4 4 2 2 3 2" xfId="31520"/>
    <cellStyle name="Normal 4 3 4 4 2 2 3 2 2" xfId="31521"/>
    <cellStyle name="Normal 4 3 4 4 2 2 3 2 3" xfId="31522"/>
    <cellStyle name="Normal 4 3 4 4 2 2 3 3" xfId="31523"/>
    <cellStyle name="Normal 4 3 4 4 2 2 3 4" xfId="31524"/>
    <cellStyle name="Normal 4 3 4 4 2 2 3 5" xfId="31525"/>
    <cellStyle name="Normal 4 3 4 4 2 2 4" xfId="31526"/>
    <cellStyle name="Normal 4 3 4 4 2 2 4 2" xfId="31527"/>
    <cellStyle name="Normal 4 3 4 4 2 2 4 3" xfId="31528"/>
    <cellStyle name="Normal 4 3 4 4 2 2 5" xfId="31529"/>
    <cellStyle name="Normal 4 3 4 4 2 2 6" xfId="31530"/>
    <cellStyle name="Normal 4 3 4 4 2 2 7" xfId="31531"/>
    <cellStyle name="Normal 4 3 4 4 2 3" xfId="31532"/>
    <cellStyle name="Normal 4 3 4 4 2 3 2" xfId="31533"/>
    <cellStyle name="Normal 4 3 4 4 2 3 2 2" xfId="31534"/>
    <cellStyle name="Normal 4 3 4 4 2 3 2 3" xfId="31535"/>
    <cellStyle name="Normal 4 3 4 4 2 3 3" xfId="31536"/>
    <cellStyle name="Normal 4 3 4 4 2 3 4" xfId="31537"/>
    <cellStyle name="Normal 4 3 4 4 2 3 5" xfId="31538"/>
    <cellStyle name="Normal 4 3 4 4 2 4" xfId="31539"/>
    <cellStyle name="Normal 4 3 4 4 2 4 2" xfId="31540"/>
    <cellStyle name="Normal 4 3 4 4 2 4 2 2" xfId="31541"/>
    <cellStyle name="Normal 4 3 4 4 2 4 2 3" xfId="31542"/>
    <cellStyle name="Normal 4 3 4 4 2 4 3" xfId="31543"/>
    <cellStyle name="Normal 4 3 4 4 2 4 4" xfId="31544"/>
    <cellStyle name="Normal 4 3 4 4 2 4 5" xfId="31545"/>
    <cellStyle name="Normal 4 3 4 4 2 5" xfId="31546"/>
    <cellStyle name="Normal 4 3 4 4 2 5 2" xfId="31547"/>
    <cellStyle name="Normal 4 3 4 4 2 5 3" xfId="31548"/>
    <cellStyle name="Normal 4 3 4 4 2 6" xfId="31549"/>
    <cellStyle name="Normal 4 3 4 4 2 7" xfId="31550"/>
    <cellStyle name="Normal 4 3 4 4 2 8" xfId="31551"/>
    <cellStyle name="Normal 4 3 4 4 3" xfId="31552"/>
    <cellStyle name="Normal 4 3 4 4 3 2" xfId="31553"/>
    <cellStyle name="Normal 4 3 4 4 3 2 2" xfId="31554"/>
    <cellStyle name="Normal 4 3 4 4 3 2 2 2" xfId="31555"/>
    <cellStyle name="Normal 4 3 4 4 3 2 2 3" xfId="31556"/>
    <cellStyle name="Normal 4 3 4 4 3 2 3" xfId="31557"/>
    <cellStyle name="Normal 4 3 4 4 3 2 4" xfId="31558"/>
    <cellStyle name="Normal 4 3 4 4 3 2 5" xfId="31559"/>
    <cellStyle name="Normal 4 3 4 4 3 3" xfId="31560"/>
    <cellStyle name="Normal 4 3 4 4 3 3 2" xfId="31561"/>
    <cellStyle name="Normal 4 3 4 4 3 3 2 2" xfId="31562"/>
    <cellStyle name="Normal 4 3 4 4 3 3 2 3" xfId="31563"/>
    <cellStyle name="Normal 4 3 4 4 3 3 3" xfId="31564"/>
    <cellStyle name="Normal 4 3 4 4 3 3 4" xfId="31565"/>
    <cellStyle name="Normal 4 3 4 4 3 3 5" xfId="31566"/>
    <cellStyle name="Normal 4 3 4 4 3 4" xfId="31567"/>
    <cellStyle name="Normal 4 3 4 4 3 4 2" xfId="31568"/>
    <cellStyle name="Normal 4 3 4 4 3 4 3" xfId="31569"/>
    <cellStyle name="Normal 4 3 4 4 3 5" xfId="31570"/>
    <cellStyle name="Normal 4 3 4 4 3 6" xfId="31571"/>
    <cellStyle name="Normal 4 3 4 4 3 7" xfId="31572"/>
    <cellStyle name="Normal 4 3 4 4 4" xfId="31573"/>
    <cellStyle name="Normal 4 3 4 4 4 2" xfId="31574"/>
    <cellStyle name="Normal 4 3 4 4 4 2 2" xfId="31575"/>
    <cellStyle name="Normal 4 3 4 4 4 2 3" xfId="31576"/>
    <cellStyle name="Normal 4 3 4 4 4 3" xfId="31577"/>
    <cellStyle name="Normal 4 3 4 4 4 4" xfId="31578"/>
    <cellStyle name="Normal 4 3 4 4 4 5" xfId="31579"/>
    <cellStyle name="Normal 4 3 4 4 5" xfId="31580"/>
    <cellStyle name="Normal 4 3 4 4 5 2" xfId="31581"/>
    <cellStyle name="Normal 4 3 4 4 5 2 2" xfId="31582"/>
    <cellStyle name="Normal 4 3 4 4 5 2 3" xfId="31583"/>
    <cellStyle name="Normal 4 3 4 4 5 3" xfId="31584"/>
    <cellStyle name="Normal 4 3 4 4 5 4" xfId="31585"/>
    <cellStyle name="Normal 4 3 4 4 5 5" xfId="31586"/>
    <cellStyle name="Normal 4 3 4 4 6" xfId="31587"/>
    <cellStyle name="Normal 4 3 4 4 6 2" xfId="31588"/>
    <cellStyle name="Normal 4 3 4 4 6 3" xfId="31589"/>
    <cellStyle name="Normal 4 3 4 4 7" xfId="31590"/>
    <cellStyle name="Normal 4 3 4 4 8" xfId="31591"/>
    <cellStyle name="Normal 4 3 4 4 9" xfId="31592"/>
    <cellStyle name="Normal 4 3 4 5" xfId="31593"/>
    <cellStyle name="Normal 4 3 4 5 2" xfId="31594"/>
    <cellStyle name="Normal 4 3 4 5 2 2" xfId="31595"/>
    <cellStyle name="Normal 4 3 4 5 2 2 2" xfId="31596"/>
    <cellStyle name="Normal 4 3 4 5 2 2 2 2" xfId="31597"/>
    <cellStyle name="Normal 4 3 4 5 2 2 2 3" xfId="31598"/>
    <cellStyle name="Normal 4 3 4 5 2 2 3" xfId="31599"/>
    <cellStyle name="Normal 4 3 4 5 2 2 4" xfId="31600"/>
    <cellStyle name="Normal 4 3 4 5 2 2 5" xfId="31601"/>
    <cellStyle name="Normal 4 3 4 5 2 3" xfId="31602"/>
    <cellStyle name="Normal 4 3 4 5 2 3 2" xfId="31603"/>
    <cellStyle name="Normal 4 3 4 5 2 3 2 2" xfId="31604"/>
    <cellStyle name="Normal 4 3 4 5 2 3 2 3" xfId="31605"/>
    <cellStyle name="Normal 4 3 4 5 2 3 3" xfId="31606"/>
    <cellStyle name="Normal 4 3 4 5 2 3 4" xfId="31607"/>
    <cellStyle name="Normal 4 3 4 5 2 3 5" xfId="31608"/>
    <cellStyle name="Normal 4 3 4 5 2 4" xfId="31609"/>
    <cellStyle name="Normal 4 3 4 5 2 4 2" xfId="31610"/>
    <cellStyle name="Normal 4 3 4 5 2 4 3" xfId="31611"/>
    <cellStyle name="Normal 4 3 4 5 2 5" xfId="31612"/>
    <cellStyle name="Normal 4 3 4 5 2 6" xfId="31613"/>
    <cellStyle name="Normal 4 3 4 5 2 7" xfId="31614"/>
    <cellStyle name="Normal 4 3 4 5 3" xfId="31615"/>
    <cellStyle name="Normal 4 3 4 5 3 2" xfId="31616"/>
    <cellStyle name="Normal 4 3 4 5 3 2 2" xfId="31617"/>
    <cellStyle name="Normal 4 3 4 5 3 2 3" xfId="31618"/>
    <cellStyle name="Normal 4 3 4 5 3 3" xfId="31619"/>
    <cellStyle name="Normal 4 3 4 5 3 4" xfId="31620"/>
    <cellStyle name="Normal 4 3 4 5 3 5" xfId="31621"/>
    <cellStyle name="Normal 4 3 4 5 4" xfId="31622"/>
    <cellStyle name="Normal 4 3 4 5 4 2" xfId="31623"/>
    <cellStyle name="Normal 4 3 4 5 4 2 2" xfId="31624"/>
    <cellStyle name="Normal 4 3 4 5 4 2 3" xfId="31625"/>
    <cellStyle name="Normal 4 3 4 5 4 3" xfId="31626"/>
    <cellStyle name="Normal 4 3 4 5 4 4" xfId="31627"/>
    <cellStyle name="Normal 4 3 4 5 4 5" xfId="31628"/>
    <cellStyle name="Normal 4 3 4 5 5" xfId="31629"/>
    <cellStyle name="Normal 4 3 4 5 5 2" xfId="31630"/>
    <cellStyle name="Normal 4 3 4 5 5 3" xfId="31631"/>
    <cellStyle name="Normal 4 3 4 5 6" xfId="31632"/>
    <cellStyle name="Normal 4 3 4 5 7" xfId="31633"/>
    <cellStyle name="Normal 4 3 4 5 8" xfId="31634"/>
    <cellStyle name="Normal 4 3 4 6" xfId="31635"/>
    <cellStyle name="Normal 4 3 4 6 2" xfId="31636"/>
    <cellStyle name="Normal 4 3 4 6 2 2" xfId="31637"/>
    <cellStyle name="Normal 4 3 4 6 2 2 2" xfId="31638"/>
    <cellStyle name="Normal 4 3 4 6 2 2 3" xfId="31639"/>
    <cellStyle name="Normal 4 3 4 6 2 3" xfId="31640"/>
    <cellStyle name="Normal 4 3 4 6 2 4" xfId="31641"/>
    <cellStyle name="Normal 4 3 4 6 2 5" xfId="31642"/>
    <cellStyle name="Normal 4 3 4 6 3" xfId="31643"/>
    <cellStyle name="Normal 4 3 4 6 3 2" xfId="31644"/>
    <cellStyle name="Normal 4 3 4 6 3 2 2" xfId="31645"/>
    <cellStyle name="Normal 4 3 4 6 3 2 3" xfId="31646"/>
    <cellStyle name="Normal 4 3 4 6 3 3" xfId="31647"/>
    <cellStyle name="Normal 4 3 4 6 3 4" xfId="31648"/>
    <cellStyle name="Normal 4 3 4 6 3 5" xfId="31649"/>
    <cellStyle name="Normal 4 3 4 6 4" xfId="31650"/>
    <cellStyle name="Normal 4 3 4 6 4 2" xfId="31651"/>
    <cellStyle name="Normal 4 3 4 6 4 3" xfId="31652"/>
    <cellStyle name="Normal 4 3 4 6 5" xfId="31653"/>
    <cellStyle name="Normal 4 3 4 6 6" xfId="31654"/>
    <cellStyle name="Normal 4 3 4 6 7" xfId="31655"/>
    <cellStyle name="Normal 4 3 4 7" xfId="31656"/>
    <cellStyle name="Normal 4 3 4 7 2" xfId="31657"/>
    <cellStyle name="Normal 4 3 4 7 2 2" xfId="31658"/>
    <cellStyle name="Normal 4 3 4 7 2 3" xfId="31659"/>
    <cellStyle name="Normal 4 3 4 7 3" xfId="31660"/>
    <cellStyle name="Normal 4 3 4 7 4" xfId="31661"/>
    <cellStyle name="Normal 4 3 4 7 5" xfId="31662"/>
    <cellStyle name="Normal 4 3 4 8" xfId="31663"/>
    <cellStyle name="Normal 4 3 4 8 2" xfId="31664"/>
    <cellStyle name="Normal 4 3 4 8 2 2" xfId="31665"/>
    <cellStyle name="Normal 4 3 4 8 2 3" xfId="31666"/>
    <cellStyle name="Normal 4 3 4 8 3" xfId="31667"/>
    <cellStyle name="Normal 4 3 4 8 4" xfId="31668"/>
    <cellStyle name="Normal 4 3 4 8 5" xfId="31669"/>
    <cellStyle name="Normal 4 3 4 9" xfId="31670"/>
    <cellStyle name="Normal 4 3 4 9 2" xfId="31671"/>
    <cellStyle name="Normal 4 3 4 9 3" xfId="31672"/>
    <cellStyle name="Normal 4 3 5" xfId="31673"/>
    <cellStyle name="Normal 4 3 5 2" xfId="31674"/>
    <cellStyle name="Normal 4 3 5 2 2" xfId="31675"/>
    <cellStyle name="Normal 4 3 5 2 2 2" xfId="31676"/>
    <cellStyle name="Normal 4 3 5 2 2 2 2" xfId="31677"/>
    <cellStyle name="Normal 4 3 5 2 2 2 2 2" xfId="31678"/>
    <cellStyle name="Normal 4 3 5 2 2 2 2 3" xfId="31679"/>
    <cellStyle name="Normal 4 3 5 2 2 2 3" xfId="31680"/>
    <cellStyle name="Normal 4 3 5 2 2 2 4" xfId="31681"/>
    <cellStyle name="Normal 4 3 5 2 2 2 5" xfId="31682"/>
    <cellStyle name="Normal 4 3 5 2 2 3" xfId="31683"/>
    <cellStyle name="Normal 4 3 5 2 2 3 2" xfId="31684"/>
    <cellStyle name="Normal 4 3 5 2 2 3 2 2" xfId="31685"/>
    <cellStyle name="Normal 4 3 5 2 2 3 2 3" xfId="31686"/>
    <cellStyle name="Normal 4 3 5 2 2 3 3" xfId="31687"/>
    <cellStyle name="Normal 4 3 5 2 2 3 4" xfId="31688"/>
    <cellStyle name="Normal 4 3 5 2 2 3 5" xfId="31689"/>
    <cellStyle name="Normal 4 3 5 2 2 4" xfId="31690"/>
    <cellStyle name="Normal 4 3 5 2 2 4 2" xfId="31691"/>
    <cellStyle name="Normal 4 3 5 2 2 4 3" xfId="31692"/>
    <cellStyle name="Normal 4 3 5 2 2 5" xfId="31693"/>
    <cellStyle name="Normal 4 3 5 2 2 6" xfId="31694"/>
    <cellStyle name="Normal 4 3 5 2 2 7" xfId="31695"/>
    <cellStyle name="Normal 4 3 5 2 3" xfId="31696"/>
    <cellStyle name="Normal 4 3 5 2 3 2" xfId="31697"/>
    <cellStyle name="Normal 4 3 5 2 3 2 2" xfId="31698"/>
    <cellStyle name="Normal 4 3 5 2 3 2 3" xfId="31699"/>
    <cellStyle name="Normal 4 3 5 2 3 3" xfId="31700"/>
    <cellStyle name="Normal 4 3 5 2 3 4" xfId="31701"/>
    <cellStyle name="Normal 4 3 5 2 3 5" xfId="31702"/>
    <cellStyle name="Normal 4 3 5 2 4" xfId="31703"/>
    <cellStyle name="Normal 4 3 5 2 4 2" xfId="31704"/>
    <cellStyle name="Normal 4 3 5 2 4 2 2" xfId="31705"/>
    <cellStyle name="Normal 4 3 5 2 4 2 3" xfId="31706"/>
    <cellStyle name="Normal 4 3 5 2 4 3" xfId="31707"/>
    <cellStyle name="Normal 4 3 5 2 4 4" xfId="31708"/>
    <cellStyle name="Normal 4 3 5 2 4 5" xfId="31709"/>
    <cellStyle name="Normal 4 3 5 2 5" xfId="31710"/>
    <cellStyle name="Normal 4 3 5 2 5 2" xfId="31711"/>
    <cellStyle name="Normal 4 3 5 2 5 3" xfId="31712"/>
    <cellStyle name="Normal 4 3 5 2 6" xfId="31713"/>
    <cellStyle name="Normal 4 3 5 2 7" xfId="31714"/>
    <cellStyle name="Normal 4 3 5 2 8" xfId="31715"/>
    <cellStyle name="Normal 4 3 5 3" xfId="31716"/>
    <cellStyle name="Normal 4 3 5 3 2" xfId="31717"/>
    <cellStyle name="Normal 4 3 5 3 2 2" xfId="31718"/>
    <cellStyle name="Normal 4 3 5 3 2 2 2" xfId="31719"/>
    <cellStyle name="Normal 4 3 5 3 2 2 3" xfId="31720"/>
    <cellStyle name="Normal 4 3 5 3 2 3" xfId="31721"/>
    <cellStyle name="Normal 4 3 5 3 2 4" xfId="31722"/>
    <cellStyle name="Normal 4 3 5 3 2 5" xfId="31723"/>
    <cellStyle name="Normal 4 3 5 3 3" xfId="31724"/>
    <cellStyle name="Normal 4 3 5 3 3 2" xfId="31725"/>
    <cellStyle name="Normal 4 3 5 3 3 2 2" xfId="31726"/>
    <cellStyle name="Normal 4 3 5 3 3 2 3" xfId="31727"/>
    <cellStyle name="Normal 4 3 5 3 3 3" xfId="31728"/>
    <cellStyle name="Normal 4 3 5 3 3 4" xfId="31729"/>
    <cellStyle name="Normal 4 3 5 3 3 5" xfId="31730"/>
    <cellStyle name="Normal 4 3 5 3 4" xfId="31731"/>
    <cellStyle name="Normal 4 3 5 3 4 2" xfId="31732"/>
    <cellStyle name="Normal 4 3 5 3 4 3" xfId="31733"/>
    <cellStyle name="Normal 4 3 5 3 5" xfId="31734"/>
    <cellStyle name="Normal 4 3 5 3 6" xfId="31735"/>
    <cellStyle name="Normal 4 3 5 3 7" xfId="31736"/>
    <cellStyle name="Normal 4 3 5 4" xfId="31737"/>
    <cellStyle name="Normal 4 3 5 4 2" xfId="31738"/>
    <cellStyle name="Normal 4 3 5 4 2 2" xfId="31739"/>
    <cellStyle name="Normal 4 3 5 4 2 3" xfId="31740"/>
    <cellStyle name="Normal 4 3 5 4 3" xfId="31741"/>
    <cellStyle name="Normal 4 3 5 4 4" xfId="31742"/>
    <cellStyle name="Normal 4 3 5 4 5" xfId="31743"/>
    <cellStyle name="Normal 4 3 5 5" xfId="31744"/>
    <cellStyle name="Normal 4 3 5 5 2" xfId="31745"/>
    <cellStyle name="Normal 4 3 5 5 2 2" xfId="31746"/>
    <cellStyle name="Normal 4 3 5 5 2 3" xfId="31747"/>
    <cellStyle name="Normal 4 3 5 5 3" xfId="31748"/>
    <cellStyle name="Normal 4 3 5 5 4" xfId="31749"/>
    <cellStyle name="Normal 4 3 5 5 5" xfId="31750"/>
    <cellStyle name="Normal 4 3 5 6" xfId="31751"/>
    <cellStyle name="Normal 4 3 5 6 2" xfId="31752"/>
    <cellStyle name="Normal 4 3 5 6 3" xfId="31753"/>
    <cellStyle name="Normal 4 3 5 7" xfId="31754"/>
    <cellStyle name="Normal 4 3 5 8" xfId="31755"/>
    <cellStyle name="Normal 4 3 5 9" xfId="31756"/>
    <cellStyle name="Normal 4 3 6" xfId="31757"/>
    <cellStyle name="Normal 4 3 6 2" xfId="31758"/>
    <cellStyle name="Normal 4 3 6 2 2" xfId="31759"/>
    <cellStyle name="Normal 4 3 6 2 2 2" xfId="31760"/>
    <cellStyle name="Normal 4 3 6 2 2 2 2" xfId="31761"/>
    <cellStyle name="Normal 4 3 6 2 2 2 2 2" xfId="31762"/>
    <cellStyle name="Normal 4 3 6 2 2 2 2 3" xfId="31763"/>
    <cellStyle name="Normal 4 3 6 2 2 2 3" xfId="31764"/>
    <cellStyle name="Normal 4 3 6 2 2 2 4" xfId="31765"/>
    <cellStyle name="Normal 4 3 6 2 2 2 5" xfId="31766"/>
    <cellStyle name="Normal 4 3 6 2 2 3" xfId="31767"/>
    <cellStyle name="Normal 4 3 6 2 2 3 2" xfId="31768"/>
    <cellStyle name="Normal 4 3 6 2 2 3 2 2" xfId="31769"/>
    <cellStyle name="Normal 4 3 6 2 2 3 2 3" xfId="31770"/>
    <cellStyle name="Normal 4 3 6 2 2 3 3" xfId="31771"/>
    <cellStyle name="Normal 4 3 6 2 2 3 4" xfId="31772"/>
    <cellStyle name="Normal 4 3 6 2 2 3 5" xfId="31773"/>
    <cellStyle name="Normal 4 3 6 2 2 4" xfId="31774"/>
    <cellStyle name="Normal 4 3 6 2 2 4 2" xfId="31775"/>
    <cellStyle name="Normal 4 3 6 2 2 4 3" xfId="31776"/>
    <cellStyle name="Normal 4 3 6 2 2 5" xfId="31777"/>
    <cellStyle name="Normal 4 3 6 2 2 6" xfId="31778"/>
    <cellStyle name="Normal 4 3 6 2 2 7" xfId="31779"/>
    <cellStyle name="Normal 4 3 6 2 3" xfId="31780"/>
    <cellStyle name="Normal 4 3 6 2 3 2" xfId="31781"/>
    <cellStyle name="Normal 4 3 6 2 3 2 2" xfId="31782"/>
    <cellStyle name="Normal 4 3 6 2 3 2 3" xfId="31783"/>
    <cellStyle name="Normal 4 3 6 2 3 3" xfId="31784"/>
    <cellStyle name="Normal 4 3 6 2 3 4" xfId="31785"/>
    <cellStyle name="Normal 4 3 6 2 3 5" xfId="31786"/>
    <cellStyle name="Normal 4 3 6 2 4" xfId="31787"/>
    <cellStyle name="Normal 4 3 6 2 4 2" xfId="31788"/>
    <cellStyle name="Normal 4 3 6 2 4 2 2" xfId="31789"/>
    <cellStyle name="Normal 4 3 6 2 4 2 3" xfId="31790"/>
    <cellStyle name="Normal 4 3 6 2 4 3" xfId="31791"/>
    <cellStyle name="Normal 4 3 6 2 4 4" xfId="31792"/>
    <cellStyle name="Normal 4 3 6 2 4 5" xfId="31793"/>
    <cellStyle name="Normal 4 3 6 2 5" xfId="31794"/>
    <cellStyle name="Normal 4 3 6 2 5 2" xfId="31795"/>
    <cellStyle name="Normal 4 3 6 2 5 3" xfId="31796"/>
    <cellStyle name="Normal 4 3 6 2 6" xfId="31797"/>
    <cellStyle name="Normal 4 3 6 2 7" xfId="31798"/>
    <cellStyle name="Normal 4 3 6 2 8" xfId="31799"/>
    <cellStyle name="Normal 4 3 6 3" xfId="31800"/>
    <cellStyle name="Normal 4 3 6 3 2" xfId="31801"/>
    <cellStyle name="Normal 4 3 6 3 2 2" xfId="31802"/>
    <cellStyle name="Normal 4 3 6 3 2 2 2" xfId="31803"/>
    <cellStyle name="Normal 4 3 6 3 2 2 3" xfId="31804"/>
    <cellStyle name="Normal 4 3 6 3 2 3" xfId="31805"/>
    <cellStyle name="Normal 4 3 6 3 2 4" xfId="31806"/>
    <cellStyle name="Normal 4 3 6 3 2 5" xfId="31807"/>
    <cellStyle name="Normal 4 3 6 3 3" xfId="31808"/>
    <cellStyle name="Normal 4 3 6 3 3 2" xfId="31809"/>
    <cellStyle name="Normal 4 3 6 3 3 2 2" xfId="31810"/>
    <cellStyle name="Normal 4 3 6 3 3 2 3" xfId="31811"/>
    <cellStyle name="Normal 4 3 6 3 3 3" xfId="31812"/>
    <cellStyle name="Normal 4 3 6 3 3 4" xfId="31813"/>
    <cellStyle name="Normal 4 3 6 3 3 5" xfId="31814"/>
    <cellStyle name="Normal 4 3 6 3 4" xfId="31815"/>
    <cellStyle name="Normal 4 3 6 3 4 2" xfId="31816"/>
    <cellStyle name="Normal 4 3 6 3 4 3" xfId="31817"/>
    <cellStyle name="Normal 4 3 6 3 5" xfId="31818"/>
    <cellStyle name="Normal 4 3 6 3 6" xfId="31819"/>
    <cellStyle name="Normal 4 3 6 3 7" xfId="31820"/>
    <cellStyle name="Normal 4 3 6 4" xfId="31821"/>
    <cellStyle name="Normal 4 3 6 4 2" xfId="31822"/>
    <cellStyle name="Normal 4 3 6 4 2 2" xfId="31823"/>
    <cellStyle name="Normal 4 3 6 4 2 3" xfId="31824"/>
    <cellStyle name="Normal 4 3 6 4 3" xfId="31825"/>
    <cellStyle name="Normal 4 3 6 4 4" xfId="31826"/>
    <cellStyle name="Normal 4 3 6 4 5" xfId="31827"/>
    <cellStyle name="Normal 4 3 6 5" xfId="31828"/>
    <cellStyle name="Normal 4 3 6 5 2" xfId="31829"/>
    <cellStyle name="Normal 4 3 6 5 2 2" xfId="31830"/>
    <cellStyle name="Normal 4 3 6 5 2 3" xfId="31831"/>
    <cellStyle name="Normal 4 3 6 5 3" xfId="31832"/>
    <cellStyle name="Normal 4 3 6 5 4" xfId="31833"/>
    <cellStyle name="Normal 4 3 6 5 5" xfId="31834"/>
    <cellStyle name="Normal 4 3 6 6" xfId="31835"/>
    <cellStyle name="Normal 4 3 6 6 2" xfId="31836"/>
    <cellStyle name="Normal 4 3 6 6 3" xfId="31837"/>
    <cellStyle name="Normal 4 3 6 7" xfId="31838"/>
    <cellStyle name="Normal 4 3 6 8" xfId="31839"/>
    <cellStyle name="Normal 4 3 6 9" xfId="31840"/>
    <cellStyle name="Normal 4 3 7" xfId="31841"/>
    <cellStyle name="Normal 4 3 7 2" xfId="31842"/>
    <cellStyle name="Normal 4 3 7 2 2" xfId="31843"/>
    <cellStyle name="Normal 4 3 7 2 2 2" xfId="31844"/>
    <cellStyle name="Normal 4 3 7 2 2 2 2" xfId="31845"/>
    <cellStyle name="Normal 4 3 7 2 2 2 2 2" xfId="31846"/>
    <cellStyle name="Normal 4 3 7 2 2 2 2 3" xfId="31847"/>
    <cellStyle name="Normal 4 3 7 2 2 2 3" xfId="31848"/>
    <cellStyle name="Normal 4 3 7 2 2 2 4" xfId="31849"/>
    <cellStyle name="Normal 4 3 7 2 2 2 5" xfId="31850"/>
    <cellStyle name="Normal 4 3 7 2 2 3" xfId="31851"/>
    <cellStyle name="Normal 4 3 7 2 2 3 2" xfId="31852"/>
    <cellStyle name="Normal 4 3 7 2 2 3 2 2" xfId="31853"/>
    <cellStyle name="Normal 4 3 7 2 2 3 2 3" xfId="31854"/>
    <cellStyle name="Normal 4 3 7 2 2 3 3" xfId="31855"/>
    <cellStyle name="Normal 4 3 7 2 2 3 4" xfId="31856"/>
    <cellStyle name="Normal 4 3 7 2 2 3 5" xfId="31857"/>
    <cellStyle name="Normal 4 3 7 2 2 4" xfId="31858"/>
    <cellStyle name="Normal 4 3 7 2 2 4 2" xfId="31859"/>
    <cellStyle name="Normal 4 3 7 2 2 4 3" xfId="31860"/>
    <cellStyle name="Normal 4 3 7 2 2 5" xfId="31861"/>
    <cellStyle name="Normal 4 3 7 2 2 6" xfId="31862"/>
    <cellStyle name="Normal 4 3 7 2 2 7" xfId="31863"/>
    <cellStyle name="Normal 4 3 7 2 3" xfId="31864"/>
    <cellStyle name="Normal 4 3 7 2 3 2" xfId="31865"/>
    <cellStyle name="Normal 4 3 7 2 3 2 2" xfId="31866"/>
    <cellStyle name="Normal 4 3 7 2 3 2 3" xfId="31867"/>
    <cellStyle name="Normal 4 3 7 2 3 3" xfId="31868"/>
    <cellStyle name="Normal 4 3 7 2 3 4" xfId="31869"/>
    <cellStyle name="Normal 4 3 7 2 3 5" xfId="31870"/>
    <cellStyle name="Normal 4 3 7 2 4" xfId="31871"/>
    <cellStyle name="Normal 4 3 7 2 4 2" xfId="31872"/>
    <cellStyle name="Normal 4 3 7 2 4 2 2" xfId="31873"/>
    <cellStyle name="Normal 4 3 7 2 4 2 3" xfId="31874"/>
    <cellStyle name="Normal 4 3 7 2 4 3" xfId="31875"/>
    <cellStyle name="Normal 4 3 7 2 4 4" xfId="31876"/>
    <cellStyle name="Normal 4 3 7 2 4 5" xfId="31877"/>
    <cellStyle name="Normal 4 3 7 2 5" xfId="31878"/>
    <cellStyle name="Normal 4 3 7 2 5 2" xfId="31879"/>
    <cellStyle name="Normal 4 3 7 2 5 3" xfId="31880"/>
    <cellStyle name="Normal 4 3 7 2 6" xfId="31881"/>
    <cellStyle name="Normal 4 3 7 2 7" xfId="31882"/>
    <cellStyle name="Normal 4 3 7 2 8" xfId="31883"/>
    <cellStyle name="Normal 4 3 7 3" xfId="31884"/>
    <cellStyle name="Normal 4 3 7 3 2" xfId="31885"/>
    <cellStyle name="Normal 4 3 7 3 2 2" xfId="31886"/>
    <cellStyle name="Normal 4 3 7 3 2 2 2" xfId="31887"/>
    <cellStyle name="Normal 4 3 7 3 2 2 3" xfId="31888"/>
    <cellStyle name="Normal 4 3 7 3 2 3" xfId="31889"/>
    <cellStyle name="Normal 4 3 7 3 2 4" xfId="31890"/>
    <cellStyle name="Normal 4 3 7 3 2 5" xfId="31891"/>
    <cellStyle name="Normal 4 3 7 3 3" xfId="31892"/>
    <cellStyle name="Normal 4 3 7 3 3 2" xfId="31893"/>
    <cellStyle name="Normal 4 3 7 3 3 2 2" xfId="31894"/>
    <cellStyle name="Normal 4 3 7 3 3 2 3" xfId="31895"/>
    <cellStyle name="Normal 4 3 7 3 3 3" xfId="31896"/>
    <cellStyle name="Normal 4 3 7 3 3 4" xfId="31897"/>
    <cellStyle name="Normal 4 3 7 3 3 5" xfId="31898"/>
    <cellStyle name="Normal 4 3 7 3 4" xfId="31899"/>
    <cellStyle name="Normal 4 3 7 3 4 2" xfId="31900"/>
    <cellStyle name="Normal 4 3 7 3 4 3" xfId="31901"/>
    <cellStyle name="Normal 4 3 7 3 5" xfId="31902"/>
    <cellStyle name="Normal 4 3 7 3 6" xfId="31903"/>
    <cellStyle name="Normal 4 3 7 3 7" xfId="31904"/>
    <cellStyle name="Normal 4 3 7 4" xfId="31905"/>
    <cellStyle name="Normal 4 3 7 4 2" xfId="31906"/>
    <cellStyle name="Normal 4 3 7 4 2 2" xfId="31907"/>
    <cellStyle name="Normal 4 3 7 4 2 3" xfId="31908"/>
    <cellStyle name="Normal 4 3 7 4 3" xfId="31909"/>
    <cellStyle name="Normal 4 3 7 4 4" xfId="31910"/>
    <cellStyle name="Normal 4 3 7 4 5" xfId="31911"/>
    <cellStyle name="Normal 4 3 7 5" xfId="31912"/>
    <cellStyle name="Normal 4 3 7 5 2" xfId="31913"/>
    <cellStyle name="Normal 4 3 7 5 2 2" xfId="31914"/>
    <cellStyle name="Normal 4 3 7 5 2 3" xfId="31915"/>
    <cellStyle name="Normal 4 3 7 5 3" xfId="31916"/>
    <cellStyle name="Normal 4 3 7 5 4" xfId="31917"/>
    <cellStyle name="Normal 4 3 7 5 5" xfId="31918"/>
    <cellStyle name="Normal 4 3 7 6" xfId="31919"/>
    <cellStyle name="Normal 4 3 7 6 2" xfId="31920"/>
    <cellStyle name="Normal 4 3 7 6 3" xfId="31921"/>
    <cellStyle name="Normal 4 3 7 7" xfId="31922"/>
    <cellStyle name="Normal 4 3 7 8" xfId="31923"/>
    <cellStyle name="Normal 4 3 7 9" xfId="31924"/>
    <cellStyle name="Normal 4 3 8" xfId="31925"/>
    <cellStyle name="Normal 4 3 8 2" xfId="31926"/>
    <cellStyle name="Normal 4 3 8 2 2" xfId="31927"/>
    <cellStyle name="Normal 4 3 8 2 2 2" xfId="31928"/>
    <cellStyle name="Normal 4 3 8 2 2 2 2" xfId="31929"/>
    <cellStyle name="Normal 4 3 8 2 2 2 3" xfId="31930"/>
    <cellStyle name="Normal 4 3 8 2 2 3" xfId="31931"/>
    <cellStyle name="Normal 4 3 8 2 2 4" xfId="31932"/>
    <cellStyle name="Normal 4 3 8 2 2 5" xfId="31933"/>
    <cellStyle name="Normal 4 3 8 2 3" xfId="31934"/>
    <cellStyle name="Normal 4 3 8 2 3 2" xfId="31935"/>
    <cellStyle name="Normal 4 3 8 2 3 2 2" xfId="31936"/>
    <cellStyle name="Normal 4 3 8 2 3 2 3" xfId="31937"/>
    <cellStyle name="Normal 4 3 8 2 3 3" xfId="31938"/>
    <cellStyle name="Normal 4 3 8 2 3 4" xfId="31939"/>
    <cellStyle name="Normal 4 3 8 2 3 5" xfId="31940"/>
    <cellStyle name="Normal 4 3 8 2 4" xfId="31941"/>
    <cellStyle name="Normal 4 3 8 2 4 2" xfId="31942"/>
    <cellStyle name="Normal 4 3 8 2 4 3" xfId="31943"/>
    <cellStyle name="Normal 4 3 8 2 5" xfId="31944"/>
    <cellStyle name="Normal 4 3 8 2 6" xfId="31945"/>
    <cellStyle name="Normal 4 3 8 2 7" xfId="31946"/>
    <cellStyle name="Normal 4 3 8 3" xfId="31947"/>
    <cellStyle name="Normal 4 3 8 3 2" xfId="31948"/>
    <cellStyle name="Normal 4 3 8 3 2 2" xfId="31949"/>
    <cellStyle name="Normal 4 3 8 3 2 3" xfId="31950"/>
    <cellStyle name="Normal 4 3 8 3 3" xfId="31951"/>
    <cellStyle name="Normal 4 3 8 3 4" xfId="31952"/>
    <cellStyle name="Normal 4 3 8 3 5" xfId="31953"/>
    <cellStyle name="Normal 4 3 8 4" xfId="31954"/>
    <cellStyle name="Normal 4 3 8 4 2" xfId="31955"/>
    <cellStyle name="Normal 4 3 8 4 2 2" xfId="31956"/>
    <cellStyle name="Normal 4 3 8 4 2 3" xfId="31957"/>
    <cellStyle name="Normal 4 3 8 4 3" xfId="31958"/>
    <cellStyle name="Normal 4 3 8 4 4" xfId="31959"/>
    <cellStyle name="Normal 4 3 8 4 5" xfId="31960"/>
    <cellStyle name="Normal 4 3 8 5" xfId="31961"/>
    <cellStyle name="Normal 4 3 8 5 2" xfId="31962"/>
    <cellStyle name="Normal 4 3 8 5 3" xfId="31963"/>
    <cellStyle name="Normal 4 3 8 6" xfId="31964"/>
    <cellStyle name="Normal 4 3 8 7" xfId="31965"/>
    <cellStyle name="Normal 4 3 8 8" xfId="31966"/>
    <cellStyle name="Normal 4 3 9" xfId="31967"/>
    <cellStyle name="Normal 4 3 9 2" xfId="31968"/>
    <cellStyle name="Normal 4 3 9 2 2" xfId="31969"/>
    <cellStyle name="Normal 4 3 9 2 2 2" xfId="31970"/>
    <cellStyle name="Normal 4 3 9 2 2 3" xfId="31971"/>
    <cellStyle name="Normal 4 3 9 2 3" xfId="31972"/>
    <cellStyle name="Normal 4 3 9 2 4" xfId="31973"/>
    <cellStyle name="Normal 4 3 9 2 5" xfId="31974"/>
    <cellStyle name="Normal 4 3 9 3" xfId="31975"/>
    <cellStyle name="Normal 4 3 9 3 2" xfId="31976"/>
    <cellStyle name="Normal 4 3 9 3 2 2" xfId="31977"/>
    <cellStyle name="Normal 4 3 9 3 2 3" xfId="31978"/>
    <cellStyle name="Normal 4 3 9 3 3" xfId="31979"/>
    <cellStyle name="Normal 4 3 9 3 4" xfId="31980"/>
    <cellStyle name="Normal 4 3 9 3 5" xfId="31981"/>
    <cellStyle name="Normal 4 3 9 4" xfId="31982"/>
    <cellStyle name="Normal 4 3 9 4 2" xfId="31983"/>
    <cellStyle name="Normal 4 3 9 4 3" xfId="31984"/>
    <cellStyle name="Normal 4 3 9 5" xfId="31985"/>
    <cellStyle name="Normal 4 3 9 6" xfId="31986"/>
    <cellStyle name="Normal 4 3 9 7" xfId="31987"/>
    <cellStyle name="Normal 4 4" xfId="807"/>
    <cellStyle name="Normal 4 4 10" xfId="31988"/>
    <cellStyle name="Normal 4 4 10 2" xfId="31989"/>
    <cellStyle name="Normal 4 4 10 2 2" xfId="31990"/>
    <cellStyle name="Normal 4 4 10 2 3" xfId="31991"/>
    <cellStyle name="Normal 4 4 10 3" xfId="31992"/>
    <cellStyle name="Normal 4 4 10 4" xfId="31993"/>
    <cellStyle name="Normal 4 4 10 5" xfId="31994"/>
    <cellStyle name="Normal 4 4 11" xfId="31995"/>
    <cellStyle name="Normal 4 4 11 2" xfId="31996"/>
    <cellStyle name="Normal 4 4 11 3" xfId="31997"/>
    <cellStyle name="Normal 4 4 12" xfId="31998"/>
    <cellStyle name="Normal 4 4 13" xfId="31999"/>
    <cellStyle name="Normal 4 4 14" xfId="32000"/>
    <cellStyle name="Normal 4 4 15" xfId="26231"/>
    <cellStyle name="Normal 4 4 16" xfId="26095"/>
    <cellStyle name="Normal 4 4 2" xfId="7651"/>
    <cellStyle name="Normal 4 4 2 10" xfId="32002"/>
    <cellStyle name="Normal 4 4 2 10 2" xfId="32003"/>
    <cellStyle name="Normal 4 4 2 10 3" xfId="32004"/>
    <cellStyle name="Normal 4 4 2 11" xfId="32005"/>
    <cellStyle name="Normal 4 4 2 12" xfId="32006"/>
    <cellStyle name="Normal 4 4 2 13" xfId="32007"/>
    <cellStyle name="Normal 4 4 2 14" xfId="32001"/>
    <cellStyle name="Normal 4 4 2 2" xfId="32008"/>
    <cellStyle name="Normal 4 4 2 2 2" xfId="32009"/>
    <cellStyle name="Normal 4 4 2 2 2 2" xfId="32010"/>
    <cellStyle name="Normal 4 4 2 2 2 2 2" xfId="32011"/>
    <cellStyle name="Normal 4 4 2 2 2 2 2 2" xfId="32012"/>
    <cellStyle name="Normal 4 4 2 2 2 2 2 2 2" xfId="32013"/>
    <cellStyle name="Normal 4 4 2 2 2 2 2 2 3" xfId="32014"/>
    <cellStyle name="Normal 4 4 2 2 2 2 2 3" xfId="32015"/>
    <cellStyle name="Normal 4 4 2 2 2 2 2 4" xfId="32016"/>
    <cellStyle name="Normal 4 4 2 2 2 2 2 5" xfId="32017"/>
    <cellStyle name="Normal 4 4 2 2 2 2 3" xfId="32018"/>
    <cellStyle name="Normal 4 4 2 2 2 2 3 2" xfId="32019"/>
    <cellStyle name="Normal 4 4 2 2 2 2 3 2 2" xfId="32020"/>
    <cellStyle name="Normal 4 4 2 2 2 2 3 2 3" xfId="32021"/>
    <cellStyle name="Normal 4 4 2 2 2 2 3 3" xfId="32022"/>
    <cellStyle name="Normal 4 4 2 2 2 2 3 4" xfId="32023"/>
    <cellStyle name="Normal 4 4 2 2 2 2 3 5" xfId="32024"/>
    <cellStyle name="Normal 4 4 2 2 2 2 4" xfId="32025"/>
    <cellStyle name="Normal 4 4 2 2 2 2 4 2" xfId="32026"/>
    <cellStyle name="Normal 4 4 2 2 2 2 4 3" xfId="32027"/>
    <cellStyle name="Normal 4 4 2 2 2 2 5" xfId="32028"/>
    <cellStyle name="Normal 4 4 2 2 2 2 6" xfId="32029"/>
    <cellStyle name="Normal 4 4 2 2 2 2 7" xfId="32030"/>
    <cellStyle name="Normal 4 4 2 2 2 3" xfId="32031"/>
    <cellStyle name="Normal 4 4 2 2 2 3 2" xfId="32032"/>
    <cellStyle name="Normal 4 4 2 2 2 3 2 2" xfId="32033"/>
    <cellStyle name="Normal 4 4 2 2 2 3 2 3" xfId="32034"/>
    <cellStyle name="Normal 4 4 2 2 2 3 3" xfId="32035"/>
    <cellStyle name="Normal 4 4 2 2 2 3 4" xfId="32036"/>
    <cellStyle name="Normal 4 4 2 2 2 3 5" xfId="32037"/>
    <cellStyle name="Normal 4 4 2 2 2 4" xfId="32038"/>
    <cellStyle name="Normal 4 4 2 2 2 4 2" xfId="32039"/>
    <cellStyle name="Normal 4 4 2 2 2 4 2 2" xfId="32040"/>
    <cellStyle name="Normal 4 4 2 2 2 4 2 3" xfId="32041"/>
    <cellStyle name="Normal 4 4 2 2 2 4 3" xfId="32042"/>
    <cellStyle name="Normal 4 4 2 2 2 4 4" xfId="32043"/>
    <cellStyle name="Normal 4 4 2 2 2 4 5" xfId="32044"/>
    <cellStyle name="Normal 4 4 2 2 2 5" xfId="32045"/>
    <cellStyle name="Normal 4 4 2 2 2 5 2" xfId="32046"/>
    <cellStyle name="Normal 4 4 2 2 2 5 3" xfId="32047"/>
    <cellStyle name="Normal 4 4 2 2 2 6" xfId="32048"/>
    <cellStyle name="Normal 4 4 2 2 2 7" xfId="32049"/>
    <cellStyle name="Normal 4 4 2 2 2 8" xfId="32050"/>
    <cellStyle name="Normal 4 4 2 2 3" xfId="32051"/>
    <cellStyle name="Normal 4 4 2 2 3 2" xfId="32052"/>
    <cellStyle name="Normal 4 4 2 2 3 2 2" xfId="32053"/>
    <cellStyle name="Normal 4 4 2 2 3 2 2 2" xfId="32054"/>
    <cellStyle name="Normal 4 4 2 2 3 2 2 3" xfId="32055"/>
    <cellStyle name="Normal 4 4 2 2 3 2 3" xfId="32056"/>
    <cellStyle name="Normal 4 4 2 2 3 2 4" xfId="32057"/>
    <cellStyle name="Normal 4 4 2 2 3 2 5" xfId="32058"/>
    <cellStyle name="Normal 4 4 2 2 3 3" xfId="32059"/>
    <cellStyle name="Normal 4 4 2 2 3 3 2" xfId="32060"/>
    <cellStyle name="Normal 4 4 2 2 3 3 2 2" xfId="32061"/>
    <cellStyle name="Normal 4 4 2 2 3 3 2 3" xfId="32062"/>
    <cellStyle name="Normal 4 4 2 2 3 3 3" xfId="32063"/>
    <cellStyle name="Normal 4 4 2 2 3 3 4" xfId="32064"/>
    <cellStyle name="Normal 4 4 2 2 3 3 5" xfId="32065"/>
    <cellStyle name="Normal 4 4 2 2 3 4" xfId="32066"/>
    <cellStyle name="Normal 4 4 2 2 3 4 2" xfId="32067"/>
    <cellStyle name="Normal 4 4 2 2 3 4 3" xfId="32068"/>
    <cellStyle name="Normal 4 4 2 2 3 5" xfId="32069"/>
    <cellStyle name="Normal 4 4 2 2 3 6" xfId="32070"/>
    <cellStyle name="Normal 4 4 2 2 3 7" xfId="32071"/>
    <cellStyle name="Normal 4 4 2 2 4" xfId="32072"/>
    <cellStyle name="Normal 4 4 2 2 4 2" xfId="32073"/>
    <cellStyle name="Normal 4 4 2 2 4 2 2" xfId="32074"/>
    <cellStyle name="Normal 4 4 2 2 4 2 3" xfId="32075"/>
    <cellStyle name="Normal 4 4 2 2 4 3" xfId="32076"/>
    <cellStyle name="Normal 4 4 2 2 4 4" xfId="32077"/>
    <cellStyle name="Normal 4 4 2 2 4 5" xfId="32078"/>
    <cellStyle name="Normal 4 4 2 2 5" xfId="32079"/>
    <cellStyle name="Normal 4 4 2 2 5 2" xfId="32080"/>
    <cellStyle name="Normal 4 4 2 2 5 2 2" xfId="32081"/>
    <cellStyle name="Normal 4 4 2 2 5 2 3" xfId="32082"/>
    <cellStyle name="Normal 4 4 2 2 5 3" xfId="32083"/>
    <cellStyle name="Normal 4 4 2 2 5 4" xfId="32084"/>
    <cellStyle name="Normal 4 4 2 2 5 5" xfId="32085"/>
    <cellStyle name="Normal 4 4 2 2 6" xfId="32086"/>
    <cellStyle name="Normal 4 4 2 2 6 2" xfId="32087"/>
    <cellStyle name="Normal 4 4 2 2 6 3" xfId="32088"/>
    <cellStyle name="Normal 4 4 2 2 7" xfId="32089"/>
    <cellStyle name="Normal 4 4 2 2 8" xfId="32090"/>
    <cellStyle name="Normal 4 4 2 2 9" xfId="32091"/>
    <cellStyle name="Normal 4 4 2 3" xfId="32092"/>
    <cellStyle name="Normal 4 4 2 3 2" xfId="32093"/>
    <cellStyle name="Normal 4 4 2 3 2 2" xfId="32094"/>
    <cellStyle name="Normal 4 4 2 3 2 2 2" xfId="32095"/>
    <cellStyle name="Normal 4 4 2 3 2 2 2 2" xfId="32096"/>
    <cellStyle name="Normal 4 4 2 3 2 2 2 2 2" xfId="32097"/>
    <cellStyle name="Normal 4 4 2 3 2 2 2 2 3" xfId="32098"/>
    <cellStyle name="Normal 4 4 2 3 2 2 2 3" xfId="32099"/>
    <cellStyle name="Normal 4 4 2 3 2 2 2 4" xfId="32100"/>
    <cellStyle name="Normal 4 4 2 3 2 2 2 5" xfId="32101"/>
    <cellStyle name="Normal 4 4 2 3 2 2 3" xfId="32102"/>
    <cellStyle name="Normal 4 4 2 3 2 2 3 2" xfId="32103"/>
    <cellStyle name="Normal 4 4 2 3 2 2 3 2 2" xfId="32104"/>
    <cellStyle name="Normal 4 4 2 3 2 2 3 2 3" xfId="32105"/>
    <cellStyle name="Normal 4 4 2 3 2 2 3 3" xfId="32106"/>
    <cellStyle name="Normal 4 4 2 3 2 2 3 4" xfId="32107"/>
    <cellStyle name="Normal 4 4 2 3 2 2 3 5" xfId="32108"/>
    <cellStyle name="Normal 4 4 2 3 2 2 4" xfId="32109"/>
    <cellStyle name="Normal 4 4 2 3 2 2 4 2" xfId="32110"/>
    <cellStyle name="Normal 4 4 2 3 2 2 4 3" xfId="32111"/>
    <cellStyle name="Normal 4 4 2 3 2 2 5" xfId="32112"/>
    <cellStyle name="Normal 4 4 2 3 2 2 6" xfId="32113"/>
    <cellStyle name="Normal 4 4 2 3 2 2 7" xfId="32114"/>
    <cellStyle name="Normal 4 4 2 3 2 3" xfId="32115"/>
    <cellStyle name="Normal 4 4 2 3 2 3 2" xfId="32116"/>
    <cellStyle name="Normal 4 4 2 3 2 3 2 2" xfId="32117"/>
    <cellStyle name="Normal 4 4 2 3 2 3 2 3" xfId="32118"/>
    <cellStyle name="Normal 4 4 2 3 2 3 3" xfId="32119"/>
    <cellStyle name="Normal 4 4 2 3 2 3 4" xfId="32120"/>
    <cellStyle name="Normal 4 4 2 3 2 3 5" xfId="32121"/>
    <cellStyle name="Normal 4 4 2 3 2 4" xfId="32122"/>
    <cellStyle name="Normal 4 4 2 3 2 4 2" xfId="32123"/>
    <cellStyle name="Normal 4 4 2 3 2 4 2 2" xfId="32124"/>
    <cellStyle name="Normal 4 4 2 3 2 4 2 3" xfId="32125"/>
    <cellStyle name="Normal 4 4 2 3 2 4 3" xfId="32126"/>
    <cellStyle name="Normal 4 4 2 3 2 4 4" xfId="32127"/>
    <cellStyle name="Normal 4 4 2 3 2 4 5" xfId="32128"/>
    <cellStyle name="Normal 4 4 2 3 2 5" xfId="32129"/>
    <cellStyle name="Normal 4 4 2 3 2 5 2" xfId="32130"/>
    <cellStyle name="Normal 4 4 2 3 2 5 3" xfId="32131"/>
    <cellStyle name="Normal 4 4 2 3 2 6" xfId="32132"/>
    <cellStyle name="Normal 4 4 2 3 2 7" xfId="32133"/>
    <cellStyle name="Normal 4 4 2 3 2 8" xfId="32134"/>
    <cellStyle name="Normal 4 4 2 3 3" xfId="32135"/>
    <cellStyle name="Normal 4 4 2 3 3 2" xfId="32136"/>
    <cellStyle name="Normal 4 4 2 3 3 2 2" xfId="32137"/>
    <cellStyle name="Normal 4 4 2 3 3 2 2 2" xfId="32138"/>
    <cellStyle name="Normal 4 4 2 3 3 2 2 3" xfId="32139"/>
    <cellStyle name="Normal 4 4 2 3 3 2 3" xfId="32140"/>
    <cellStyle name="Normal 4 4 2 3 3 2 4" xfId="32141"/>
    <cellStyle name="Normal 4 4 2 3 3 2 5" xfId="32142"/>
    <cellStyle name="Normal 4 4 2 3 3 3" xfId="32143"/>
    <cellStyle name="Normal 4 4 2 3 3 3 2" xfId="32144"/>
    <cellStyle name="Normal 4 4 2 3 3 3 2 2" xfId="32145"/>
    <cellStyle name="Normal 4 4 2 3 3 3 2 3" xfId="32146"/>
    <cellStyle name="Normal 4 4 2 3 3 3 3" xfId="32147"/>
    <cellStyle name="Normal 4 4 2 3 3 3 4" xfId="32148"/>
    <cellStyle name="Normal 4 4 2 3 3 3 5" xfId="32149"/>
    <cellStyle name="Normal 4 4 2 3 3 4" xfId="32150"/>
    <cellStyle name="Normal 4 4 2 3 3 4 2" xfId="32151"/>
    <cellStyle name="Normal 4 4 2 3 3 4 3" xfId="32152"/>
    <cellStyle name="Normal 4 4 2 3 3 5" xfId="32153"/>
    <cellStyle name="Normal 4 4 2 3 3 6" xfId="32154"/>
    <cellStyle name="Normal 4 4 2 3 3 7" xfId="32155"/>
    <cellStyle name="Normal 4 4 2 3 4" xfId="32156"/>
    <cellStyle name="Normal 4 4 2 3 4 2" xfId="32157"/>
    <cellStyle name="Normal 4 4 2 3 4 2 2" xfId="32158"/>
    <cellStyle name="Normal 4 4 2 3 4 2 3" xfId="32159"/>
    <cellStyle name="Normal 4 4 2 3 4 3" xfId="32160"/>
    <cellStyle name="Normal 4 4 2 3 4 4" xfId="32161"/>
    <cellStyle name="Normal 4 4 2 3 4 5" xfId="32162"/>
    <cellStyle name="Normal 4 4 2 3 5" xfId="32163"/>
    <cellStyle name="Normal 4 4 2 3 5 2" xfId="32164"/>
    <cellStyle name="Normal 4 4 2 3 5 2 2" xfId="32165"/>
    <cellStyle name="Normal 4 4 2 3 5 2 3" xfId="32166"/>
    <cellStyle name="Normal 4 4 2 3 5 3" xfId="32167"/>
    <cellStyle name="Normal 4 4 2 3 5 4" xfId="32168"/>
    <cellStyle name="Normal 4 4 2 3 5 5" xfId="32169"/>
    <cellStyle name="Normal 4 4 2 3 6" xfId="32170"/>
    <cellStyle name="Normal 4 4 2 3 6 2" xfId="32171"/>
    <cellStyle name="Normal 4 4 2 3 6 3" xfId="32172"/>
    <cellStyle name="Normal 4 4 2 3 7" xfId="32173"/>
    <cellStyle name="Normal 4 4 2 3 8" xfId="32174"/>
    <cellStyle name="Normal 4 4 2 3 9" xfId="32175"/>
    <cellStyle name="Normal 4 4 2 4" xfId="32176"/>
    <cellStyle name="Normal 4 4 2 4 2" xfId="32177"/>
    <cellStyle name="Normal 4 4 2 4 2 2" xfId="32178"/>
    <cellStyle name="Normal 4 4 2 4 2 2 2" xfId="32179"/>
    <cellStyle name="Normal 4 4 2 4 2 2 2 2" xfId="32180"/>
    <cellStyle name="Normal 4 4 2 4 2 2 2 2 2" xfId="32181"/>
    <cellStyle name="Normal 4 4 2 4 2 2 2 2 3" xfId="32182"/>
    <cellStyle name="Normal 4 4 2 4 2 2 2 3" xfId="32183"/>
    <cellStyle name="Normal 4 4 2 4 2 2 2 4" xfId="32184"/>
    <cellStyle name="Normal 4 4 2 4 2 2 2 5" xfId="32185"/>
    <cellStyle name="Normal 4 4 2 4 2 2 3" xfId="32186"/>
    <cellStyle name="Normal 4 4 2 4 2 2 3 2" xfId="32187"/>
    <cellStyle name="Normal 4 4 2 4 2 2 3 2 2" xfId="32188"/>
    <cellStyle name="Normal 4 4 2 4 2 2 3 2 3" xfId="32189"/>
    <cellStyle name="Normal 4 4 2 4 2 2 3 3" xfId="32190"/>
    <cellStyle name="Normal 4 4 2 4 2 2 3 4" xfId="32191"/>
    <cellStyle name="Normal 4 4 2 4 2 2 3 5" xfId="32192"/>
    <cellStyle name="Normal 4 4 2 4 2 2 4" xfId="32193"/>
    <cellStyle name="Normal 4 4 2 4 2 2 4 2" xfId="32194"/>
    <cellStyle name="Normal 4 4 2 4 2 2 4 3" xfId="32195"/>
    <cellStyle name="Normal 4 4 2 4 2 2 5" xfId="32196"/>
    <cellStyle name="Normal 4 4 2 4 2 2 6" xfId="32197"/>
    <cellStyle name="Normal 4 4 2 4 2 2 7" xfId="32198"/>
    <cellStyle name="Normal 4 4 2 4 2 3" xfId="32199"/>
    <cellStyle name="Normal 4 4 2 4 2 3 2" xfId="32200"/>
    <cellStyle name="Normal 4 4 2 4 2 3 2 2" xfId="32201"/>
    <cellStyle name="Normal 4 4 2 4 2 3 2 3" xfId="32202"/>
    <cellStyle name="Normal 4 4 2 4 2 3 3" xfId="32203"/>
    <cellStyle name="Normal 4 4 2 4 2 3 4" xfId="32204"/>
    <cellStyle name="Normal 4 4 2 4 2 3 5" xfId="32205"/>
    <cellStyle name="Normal 4 4 2 4 2 4" xfId="32206"/>
    <cellStyle name="Normal 4 4 2 4 2 4 2" xfId="32207"/>
    <cellStyle name="Normal 4 4 2 4 2 4 2 2" xfId="32208"/>
    <cellStyle name="Normal 4 4 2 4 2 4 2 3" xfId="32209"/>
    <cellStyle name="Normal 4 4 2 4 2 4 3" xfId="32210"/>
    <cellStyle name="Normal 4 4 2 4 2 4 4" xfId="32211"/>
    <cellStyle name="Normal 4 4 2 4 2 4 5" xfId="32212"/>
    <cellStyle name="Normal 4 4 2 4 2 5" xfId="32213"/>
    <cellStyle name="Normal 4 4 2 4 2 5 2" xfId="32214"/>
    <cellStyle name="Normal 4 4 2 4 2 5 3" xfId="32215"/>
    <cellStyle name="Normal 4 4 2 4 2 6" xfId="32216"/>
    <cellStyle name="Normal 4 4 2 4 2 7" xfId="32217"/>
    <cellStyle name="Normal 4 4 2 4 2 8" xfId="32218"/>
    <cellStyle name="Normal 4 4 2 4 3" xfId="32219"/>
    <cellStyle name="Normal 4 4 2 4 3 2" xfId="32220"/>
    <cellStyle name="Normal 4 4 2 4 3 2 2" xfId="32221"/>
    <cellStyle name="Normal 4 4 2 4 3 2 2 2" xfId="32222"/>
    <cellStyle name="Normal 4 4 2 4 3 2 2 3" xfId="32223"/>
    <cellStyle name="Normal 4 4 2 4 3 2 3" xfId="32224"/>
    <cellStyle name="Normal 4 4 2 4 3 2 4" xfId="32225"/>
    <cellStyle name="Normal 4 4 2 4 3 2 5" xfId="32226"/>
    <cellStyle name="Normal 4 4 2 4 3 3" xfId="32227"/>
    <cellStyle name="Normal 4 4 2 4 3 3 2" xfId="32228"/>
    <cellStyle name="Normal 4 4 2 4 3 3 2 2" xfId="32229"/>
    <cellStyle name="Normal 4 4 2 4 3 3 2 3" xfId="32230"/>
    <cellStyle name="Normal 4 4 2 4 3 3 3" xfId="32231"/>
    <cellStyle name="Normal 4 4 2 4 3 3 4" xfId="32232"/>
    <cellStyle name="Normal 4 4 2 4 3 3 5" xfId="32233"/>
    <cellStyle name="Normal 4 4 2 4 3 4" xfId="32234"/>
    <cellStyle name="Normal 4 4 2 4 3 4 2" xfId="32235"/>
    <cellStyle name="Normal 4 4 2 4 3 4 3" xfId="32236"/>
    <cellStyle name="Normal 4 4 2 4 3 5" xfId="32237"/>
    <cellStyle name="Normal 4 4 2 4 3 6" xfId="32238"/>
    <cellStyle name="Normal 4 4 2 4 3 7" xfId="32239"/>
    <cellStyle name="Normal 4 4 2 4 4" xfId="32240"/>
    <cellStyle name="Normal 4 4 2 4 4 2" xfId="32241"/>
    <cellStyle name="Normal 4 4 2 4 4 2 2" xfId="32242"/>
    <cellStyle name="Normal 4 4 2 4 4 2 3" xfId="32243"/>
    <cellStyle name="Normal 4 4 2 4 4 3" xfId="32244"/>
    <cellStyle name="Normal 4 4 2 4 4 4" xfId="32245"/>
    <cellStyle name="Normal 4 4 2 4 4 5" xfId="32246"/>
    <cellStyle name="Normal 4 4 2 4 5" xfId="32247"/>
    <cellStyle name="Normal 4 4 2 4 5 2" xfId="32248"/>
    <cellStyle name="Normal 4 4 2 4 5 2 2" xfId="32249"/>
    <cellStyle name="Normal 4 4 2 4 5 2 3" xfId="32250"/>
    <cellStyle name="Normal 4 4 2 4 5 3" xfId="32251"/>
    <cellStyle name="Normal 4 4 2 4 5 4" xfId="32252"/>
    <cellStyle name="Normal 4 4 2 4 5 5" xfId="32253"/>
    <cellStyle name="Normal 4 4 2 4 6" xfId="32254"/>
    <cellStyle name="Normal 4 4 2 4 6 2" xfId="32255"/>
    <cellStyle name="Normal 4 4 2 4 6 3" xfId="32256"/>
    <cellStyle name="Normal 4 4 2 4 7" xfId="32257"/>
    <cellStyle name="Normal 4 4 2 4 8" xfId="32258"/>
    <cellStyle name="Normal 4 4 2 4 9" xfId="32259"/>
    <cellStyle name="Normal 4 4 2 5" xfId="32260"/>
    <cellStyle name="Normal 4 4 2 5 2" xfId="32261"/>
    <cellStyle name="Normal 4 4 2 5 2 2" xfId="32262"/>
    <cellStyle name="Normal 4 4 2 5 2 2 2" xfId="32263"/>
    <cellStyle name="Normal 4 4 2 5 2 2 2 2" xfId="32264"/>
    <cellStyle name="Normal 4 4 2 5 2 2 2 3" xfId="32265"/>
    <cellStyle name="Normal 4 4 2 5 2 2 3" xfId="32266"/>
    <cellStyle name="Normal 4 4 2 5 2 2 4" xfId="32267"/>
    <cellStyle name="Normal 4 4 2 5 2 2 5" xfId="32268"/>
    <cellStyle name="Normal 4 4 2 5 2 3" xfId="32269"/>
    <cellStyle name="Normal 4 4 2 5 2 3 2" xfId="32270"/>
    <cellStyle name="Normal 4 4 2 5 2 3 2 2" xfId="32271"/>
    <cellStyle name="Normal 4 4 2 5 2 3 2 3" xfId="32272"/>
    <cellStyle name="Normal 4 4 2 5 2 3 3" xfId="32273"/>
    <cellStyle name="Normal 4 4 2 5 2 3 4" xfId="32274"/>
    <cellStyle name="Normal 4 4 2 5 2 3 5" xfId="32275"/>
    <cellStyle name="Normal 4 4 2 5 2 4" xfId="32276"/>
    <cellStyle name="Normal 4 4 2 5 2 4 2" xfId="32277"/>
    <cellStyle name="Normal 4 4 2 5 2 4 3" xfId="32278"/>
    <cellStyle name="Normal 4 4 2 5 2 5" xfId="32279"/>
    <cellStyle name="Normal 4 4 2 5 2 6" xfId="32280"/>
    <cellStyle name="Normal 4 4 2 5 2 7" xfId="32281"/>
    <cellStyle name="Normal 4 4 2 5 3" xfId="32282"/>
    <cellStyle name="Normal 4 4 2 5 3 2" xfId="32283"/>
    <cellStyle name="Normal 4 4 2 5 3 2 2" xfId="32284"/>
    <cellStyle name="Normal 4 4 2 5 3 2 3" xfId="32285"/>
    <cellStyle name="Normal 4 4 2 5 3 3" xfId="32286"/>
    <cellStyle name="Normal 4 4 2 5 3 4" xfId="32287"/>
    <cellStyle name="Normal 4 4 2 5 3 5" xfId="32288"/>
    <cellStyle name="Normal 4 4 2 5 4" xfId="32289"/>
    <cellStyle name="Normal 4 4 2 5 4 2" xfId="32290"/>
    <cellStyle name="Normal 4 4 2 5 4 2 2" xfId="32291"/>
    <cellStyle name="Normal 4 4 2 5 4 2 3" xfId="32292"/>
    <cellStyle name="Normal 4 4 2 5 4 3" xfId="32293"/>
    <cellStyle name="Normal 4 4 2 5 4 4" xfId="32294"/>
    <cellStyle name="Normal 4 4 2 5 4 5" xfId="32295"/>
    <cellStyle name="Normal 4 4 2 5 5" xfId="32296"/>
    <cellStyle name="Normal 4 4 2 5 5 2" xfId="32297"/>
    <cellStyle name="Normal 4 4 2 5 5 3" xfId="32298"/>
    <cellStyle name="Normal 4 4 2 5 6" xfId="32299"/>
    <cellStyle name="Normal 4 4 2 5 7" xfId="32300"/>
    <cellStyle name="Normal 4 4 2 5 8" xfId="32301"/>
    <cellStyle name="Normal 4 4 2 6" xfId="32302"/>
    <cellStyle name="Normal 4 4 2 6 2" xfId="32303"/>
    <cellStyle name="Normal 4 4 2 6 2 2" xfId="32304"/>
    <cellStyle name="Normal 4 4 2 6 2 2 2" xfId="32305"/>
    <cellStyle name="Normal 4 4 2 6 2 2 3" xfId="32306"/>
    <cellStyle name="Normal 4 4 2 6 2 3" xfId="32307"/>
    <cellStyle name="Normal 4 4 2 6 2 4" xfId="32308"/>
    <cellStyle name="Normal 4 4 2 6 2 5" xfId="32309"/>
    <cellStyle name="Normal 4 4 2 6 3" xfId="32310"/>
    <cellStyle name="Normal 4 4 2 6 3 2" xfId="32311"/>
    <cellStyle name="Normal 4 4 2 6 3 2 2" xfId="32312"/>
    <cellStyle name="Normal 4 4 2 6 3 2 3" xfId="32313"/>
    <cellStyle name="Normal 4 4 2 6 3 3" xfId="32314"/>
    <cellStyle name="Normal 4 4 2 6 3 4" xfId="32315"/>
    <cellStyle name="Normal 4 4 2 6 3 5" xfId="32316"/>
    <cellStyle name="Normal 4 4 2 6 4" xfId="32317"/>
    <cellStyle name="Normal 4 4 2 6 4 2" xfId="32318"/>
    <cellStyle name="Normal 4 4 2 6 4 3" xfId="32319"/>
    <cellStyle name="Normal 4 4 2 6 5" xfId="32320"/>
    <cellStyle name="Normal 4 4 2 6 6" xfId="32321"/>
    <cellStyle name="Normal 4 4 2 6 7" xfId="32322"/>
    <cellStyle name="Normal 4 4 2 7" xfId="32323"/>
    <cellStyle name="Normal 4 4 2 7 2" xfId="32324"/>
    <cellStyle name="Normal 4 4 2 7 2 2" xfId="32325"/>
    <cellStyle name="Normal 4 4 2 7 2 2 2" xfId="32326"/>
    <cellStyle name="Normal 4 4 2 7 2 2 3" xfId="32327"/>
    <cellStyle name="Normal 4 4 2 7 2 3" xfId="32328"/>
    <cellStyle name="Normal 4 4 2 7 2 4" xfId="32329"/>
    <cellStyle name="Normal 4 4 2 7 2 5" xfId="32330"/>
    <cellStyle name="Normal 4 4 2 7 3" xfId="32331"/>
    <cellStyle name="Normal 4 4 2 7 3 2" xfId="32332"/>
    <cellStyle name="Normal 4 4 2 7 3 2 2" xfId="32333"/>
    <cellStyle name="Normal 4 4 2 7 3 2 3" xfId="32334"/>
    <cellStyle name="Normal 4 4 2 7 3 3" xfId="32335"/>
    <cellStyle name="Normal 4 4 2 7 3 4" xfId="32336"/>
    <cellStyle name="Normal 4 4 2 7 3 5" xfId="32337"/>
    <cellStyle name="Normal 4 4 2 7 4" xfId="32338"/>
    <cellStyle name="Normal 4 4 2 7 4 2" xfId="32339"/>
    <cellStyle name="Normal 4 4 2 7 4 3" xfId="32340"/>
    <cellStyle name="Normal 4 4 2 7 5" xfId="32341"/>
    <cellStyle name="Normal 4 4 2 7 6" xfId="32342"/>
    <cellStyle name="Normal 4 4 2 7 7" xfId="32343"/>
    <cellStyle name="Normal 4 4 2 8" xfId="32344"/>
    <cellStyle name="Normal 4 4 2 8 2" xfId="32345"/>
    <cellStyle name="Normal 4 4 2 8 2 2" xfId="32346"/>
    <cellStyle name="Normal 4 4 2 8 2 3" xfId="32347"/>
    <cellStyle name="Normal 4 4 2 8 3" xfId="32348"/>
    <cellStyle name="Normal 4 4 2 8 4" xfId="32349"/>
    <cellStyle name="Normal 4 4 2 8 5" xfId="32350"/>
    <cellStyle name="Normal 4 4 2 9" xfId="32351"/>
    <cellStyle name="Normal 4 4 2 9 2" xfId="32352"/>
    <cellStyle name="Normal 4 4 2 9 2 2" xfId="32353"/>
    <cellStyle name="Normal 4 4 2 9 2 3" xfId="32354"/>
    <cellStyle name="Normal 4 4 2 9 3" xfId="32355"/>
    <cellStyle name="Normal 4 4 2 9 4" xfId="32356"/>
    <cellStyle name="Normal 4 4 2 9 5" xfId="32357"/>
    <cellStyle name="Normal 4 4 3" xfId="32358"/>
    <cellStyle name="Normal 4 4 3 2" xfId="32359"/>
    <cellStyle name="Normal 4 4 3 2 2" xfId="32360"/>
    <cellStyle name="Normal 4 4 3 2 2 2" xfId="32361"/>
    <cellStyle name="Normal 4 4 3 2 2 2 2" xfId="32362"/>
    <cellStyle name="Normal 4 4 3 2 2 2 2 2" xfId="32363"/>
    <cellStyle name="Normal 4 4 3 2 2 2 2 3" xfId="32364"/>
    <cellStyle name="Normal 4 4 3 2 2 2 3" xfId="32365"/>
    <cellStyle name="Normal 4 4 3 2 2 2 4" xfId="32366"/>
    <cellStyle name="Normal 4 4 3 2 2 2 5" xfId="32367"/>
    <cellStyle name="Normal 4 4 3 2 2 3" xfId="32368"/>
    <cellStyle name="Normal 4 4 3 2 2 3 2" xfId="32369"/>
    <cellStyle name="Normal 4 4 3 2 2 3 2 2" xfId="32370"/>
    <cellStyle name="Normal 4 4 3 2 2 3 2 3" xfId="32371"/>
    <cellStyle name="Normal 4 4 3 2 2 3 3" xfId="32372"/>
    <cellStyle name="Normal 4 4 3 2 2 3 4" xfId="32373"/>
    <cellStyle name="Normal 4 4 3 2 2 3 5" xfId="32374"/>
    <cellStyle name="Normal 4 4 3 2 2 4" xfId="32375"/>
    <cellStyle name="Normal 4 4 3 2 2 4 2" xfId="32376"/>
    <cellStyle name="Normal 4 4 3 2 2 4 3" xfId="32377"/>
    <cellStyle name="Normal 4 4 3 2 2 5" xfId="32378"/>
    <cellStyle name="Normal 4 4 3 2 2 6" xfId="32379"/>
    <cellStyle name="Normal 4 4 3 2 2 7" xfId="32380"/>
    <cellStyle name="Normal 4 4 3 2 3" xfId="32381"/>
    <cellStyle name="Normal 4 4 3 2 3 2" xfId="32382"/>
    <cellStyle name="Normal 4 4 3 2 3 2 2" xfId="32383"/>
    <cellStyle name="Normal 4 4 3 2 3 2 3" xfId="32384"/>
    <cellStyle name="Normal 4 4 3 2 3 3" xfId="32385"/>
    <cellStyle name="Normal 4 4 3 2 3 4" xfId="32386"/>
    <cellStyle name="Normal 4 4 3 2 3 5" xfId="32387"/>
    <cellStyle name="Normal 4 4 3 2 4" xfId="32388"/>
    <cellStyle name="Normal 4 4 3 2 4 2" xfId="32389"/>
    <cellStyle name="Normal 4 4 3 2 4 2 2" xfId="32390"/>
    <cellStyle name="Normal 4 4 3 2 4 2 3" xfId="32391"/>
    <cellStyle name="Normal 4 4 3 2 4 3" xfId="32392"/>
    <cellStyle name="Normal 4 4 3 2 4 4" xfId="32393"/>
    <cellStyle name="Normal 4 4 3 2 4 5" xfId="32394"/>
    <cellStyle name="Normal 4 4 3 2 5" xfId="32395"/>
    <cellStyle name="Normal 4 4 3 2 5 2" xfId="32396"/>
    <cellStyle name="Normal 4 4 3 2 5 3" xfId="32397"/>
    <cellStyle name="Normal 4 4 3 2 6" xfId="32398"/>
    <cellStyle name="Normal 4 4 3 2 7" xfId="32399"/>
    <cellStyle name="Normal 4 4 3 2 8" xfId="32400"/>
    <cellStyle name="Normal 4 4 3 3" xfId="32401"/>
    <cellStyle name="Normal 4 4 3 3 2" xfId="32402"/>
    <cellStyle name="Normal 4 4 3 3 2 2" xfId="32403"/>
    <cellStyle name="Normal 4 4 3 3 2 2 2" xfId="32404"/>
    <cellStyle name="Normal 4 4 3 3 2 2 3" xfId="32405"/>
    <cellStyle name="Normal 4 4 3 3 2 3" xfId="32406"/>
    <cellStyle name="Normal 4 4 3 3 2 4" xfId="32407"/>
    <cellStyle name="Normal 4 4 3 3 2 5" xfId="32408"/>
    <cellStyle name="Normal 4 4 3 3 3" xfId="32409"/>
    <cellStyle name="Normal 4 4 3 3 3 2" xfId="32410"/>
    <cellStyle name="Normal 4 4 3 3 3 2 2" xfId="32411"/>
    <cellStyle name="Normal 4 4 3 3 3 2 3" xfId="32412"/>
    <cellStyle name="Normal 4 4 3 3 3 3" xfId="32413"/>
    <cellStyle name="Normal 4 4 3 3 3 4" xfId="32414"/>
    <cellStyle name="Normal 4 4 3 3 3 5" xfId="32415"/>
    <cellStyle name="Normal 4 4 3 3 4" xfId="32416"/>
    <cellStyle name="Normal 4 4 3 3 4 2" xfId="32417"/>
    <cellStyle name="Normal 4 4 3 3 4 3" xfId="32418"/>
    <cellStyle name="Normal 4 4 3 3 5" xfId="32419"/>
    <cellStyle name="Normal 4 4 3 3 6" xfId="32420"/>
    <cellStyle name="Normal 4 4 3 3 7" xfId="32421"/>
    <cellStyle name="Normal 4 4 3 4" xfId="32422"/>
    <cellStyle name="Normal 4 4 3 4 2" xfId="32423"/>
    <cellStyle name="Normal 4 4 3 4 2 2" xfId="32424"/>
    <cellStyle name="Normal 4 4 3 4 2 3" xfId="32425"/>
    <cellStyle name="Normal 4 4 3 4 3" xfId="32426"/>
    <cellStyle name="Normal 4 4 3 4 4" xfId="32427"/>
    <cellStyle name="Normal 4 4 3 4 5" xfId="32428"/>
    <cellStyle name="Normal 4 4 3 5" xfId="32429"/>
    <cellStyle name="Normal 4 4 3 5 2" xfId="32430"/>
    <cellStyle name="Normal 4 4 3 5 2 2" xfId="32431"/>
    <cellStyle name="Normal 4 4 3 5 2 3" xfId="32432"/>
    <cellStyle name="Normal 4 4 3 5 3" xfId="32433"/>
    <cellStyle name="Normal 4 4 3 5 4" xfId="32434"/>
    <cellStyle name="Normal 4 4 3 5 5" xfId="32435"/>
    <cellStyle name="Normal 4 4 3 6" xfId="32436"/>
    <cellStyle name="Normal 4 4 3 6 2" xfId="32437"/>
    <cellStyle name="Normal 4 4 3 6 3" xfId="32438"/>
    <cellStyle name="Normal 4 4 3 7" xfId="32439"/>
    <cellStyle name="Normal 4 4 3 8" xfId="32440"/>
    <cellStyle name="Normal 4 4 3 9" xfId="32441"/>
    <cellStyle name="Normal 4 4 4" xfId="32442"/>
    <cellStyle name="Normal 4 4 4 2" xfId="32443"/>
    <cellStyle name="Normal 4 4 4 2 2" xfId="32444"/>
    <cellStyle name="Normal 4 4 4 2 2 2" xfId="32445"/>
    <cellStyle name="Normal 4 4 4 2 2 2 2" xfId="32446"/>
    <cellStyle name="Normal 4 4 4 2 2 2 2 2" xfId="32447"/>
    <cellStyle name="Normal 4 4 4 2 2 2 2 3" xfId="32448"/>
    <cellStyle name="Normal 4 4 4 2 2 2 3" xfId="32449"/>
    <cellStyle name="Normal 4 4 4 2 2 2 4" xfId="32450"/>
    <cellStyle name="Normal 4 4 4 2 2 2 5" xfId="32451"/>
    <cellStyle name="Normal 4 4 4 2 2 3" xfId="32452"/>
    <cellStyle name="Normal 4 4 4 2 2 3 2" xfId="32453"/>
    <cellStyle name="Normal 4 4 4 2 2 3 2 2" xfId="32454"/>
    <cellStyle name="Normal 4 4 4 2 2 3 2 3" xfId="32455"/>
    <cellStyle name="Normal 4 4 4 2 2 3 3" xfId="32456"/>
    <cellStyle name="Normal 4 4 4 2 2 3 4" xfId="32457"/>
    <cellStyle name="Normal 4 4 4 2 2 3 5" xfId="32458"/>
    <cellStyle name="Normal 4 4 4 2 2 4" xfId="32459"/>
    <cellStyle name="Normal 4 4 4 2 2 4 2" xfId="32460"/>
    <cellStyle name="Normal 4 4 4 2 2 4 3" xfId="32461"/>
    <cellStyle name="Normal 4 4 4 2 2 5" xfId="32462"/>
    <cellStyle name="Normal 4 4 4 2 2 6" xfId="32463"/>
    <cellStyle name="Normal 4 4 4 2 2 7" xfId="32464"/>
    <cellStyle name="Normal 4 4 4 2 3" xfId="32465"/>
    <cellStyle name="Normal 4 4 4 2 3 2" xfId="32466"/>
    <cellStyle name="Normal 4 4 4 2 3 2 2" xfId="32467"/>
    <cellStyle name="Normal 4 4 4 2 3 2 3" xfId="32468"/>
    <cellStyle name="Normal 4 4 4 2 3 3" xfId="32469"/>
    <cellStyle name="Normal 4 4 4 2 3 4" xfId="32470"/>
    <cellStyle name="Normal 4 4 4 2 3 5" xfId="32471"/>
    <cellStyle name="Normal 4 4 4 2 4" xfId="32472"/>
    <cellStyle name="Normal 4 4 4 2 4 2" xfId="32473"/>
    <cellStyle name="Normal 4 4 4 2 4 2 2" xfId="32474"/>
    <cellStyle name="Normal 4 4 4 2 4 2 3" xfId="32475"/>
    <cellStyle name="Normal 4 4 4 2 4 3" xfId="32476"/>
    <cellStyle name="Normal 4 4 4 2 4 4" xfId="32477"/>
    <cellStyle name="Normal 4 4 4 2 4 5" xfId="32478"/>
    <cellStyle name="Normal 4 4 4 2 5" xfId="32479"/>
    <cellStyle name="Normal 4 4 4 2 5 2" xfId="32480"/>
    <cellStyle name="Normal 4 4 4 2 5 3" xfId="32481"/>
    <cellStyle name="Normal 4 4 4 2 6" xfId="32482"/>
    <cellStyle name="Normal 4 4 4 2 7" xfId="32483"/>
    <cellStyle name="Normal 4 4 4 2 8" xfId="32484"/>
    <cellStyle name="Normal 4 4 4 3" xfId="32485"/>
    <cellStyle name="Normal 4 5" xfId="808"/>
    <cellStyle name="Normal 4 5 2" xfId="809"/>
    <cellStyle name="Normal 4 5 3" xfId="14526"/>
    <cellStyle name="Normal 4 6" xfId="810"/>
    <cellStyle name="Normal 4 6 2" xfId="19222"/>
    <cellStyle name="Normal 4 7" xfId="1754"/>
    <cellStyle name="Normal 4 7 2" xfId="23719"/>
    <cellStyle name="Normal 4 8" xfId="24122"/>
    <cellStyle name="Normal 4 9" xfId="5113"/>
    <cellStyle name="Normal 4_Attach O, GG, Support -New Method 2-14-11" xfId="811"/>
    <cellStyle name="Normal 40" xfId="812"/>
    <cellStyle name="Normal 40 2" xfId="1756"/>
    <cellStyle name="Normal 40 3" xfId="2167"/>
    <cellStyle name="Normal 41" xfId="813"/>
    <cellStyle name="Normal 41 2" xfId="2168"/>
    <cellStyle name="Normal 41 3" xfId="25969"/>
    <cellStyle name="Normal 42" xfId="814"/>
    <cellStyle name="Normal 42 2" xfId="2169"/>
    <cellStyle name="Normal 42 3" xfId="25971"/>
    <cellStyle name="Normal 43" xfId="815"/>
    <cellStyle name="Normal 43 2" xfId="2170"/>
    <cellStyle name="Normal 43 3" xfId="25970"/>
    <cellStyle name="Normal 44" xfId="816"/>
    <cellStyle name="Normal 44 2" xfId="2171"/>
    <cellStyle name="Normal 44 3" xfId="25977"/>
    <cellStyle name="Normal 45" xfId="817"/>
    <cellStyle name="Normal 45 2" xfId="25984"/>
    <cellStyle name="Normal 46" xfId="818"/>
    <cellStyle name="Normal 46 2" xfId="26045"/>
    <cellStyle name="Normal 47" xfId="819"/>
    <cellStyle name="Normal 48" xfId="820"/>
    <cellStyle name="Normal 48 2" xfId="2172"/>
    <cellStyle name="Normal 48 3" xfId="26104"/>
    <cellStyle name="Normal 49" xfId="821"/>
    <cellStyle name="Normal 49 2" xfId="2173"/>
    <cellStyle name="Normal 49 3" xfId="26107"/>
    <cellStyle name="Normal 5" xfId="822"/>
    <cellStyle name="Normal 5 12" xfId="25644"/>
    <cellStyle name="Normal 5 2" xfId="823"/>
    <cellStyle name="Normal 5 2 2" xfId="824"/>
    <cellStyle name="Normal 5 2 2 2" xfId="7785"/>
    <cellStyle name="Normal 5 2 3" xfId="14659"/>
    <cellStyle name="Normal 5 2 4" xfId="19355"/>
    <cellStyle name="Normal 5 2 5" xfId="23850"/>
    <cellStyle name="Normal 5 2 6" xfId="24142"/>
    <cellStyle name="Normal 5 2 7" xfId="5246"/>
    <cellStyle name="Normal 5 3" xfId="5406"/>
    <cellStyle name="Normal 5 4" xfId="7654"/>
    <cellStyle name="Normal 5 4 11" xfId="25990"/>
    <cellStyle name="Normal 5 5" xfId="14529"/>
    <cellStyle name="Normal 5 5 11" xfId="26094"/>
    <cellStyle name="Normal 5 6" xfId="19225"/>
    <cellStyle name="Normal 5 7" xfId="23722"/>
    <cellStyle name="Normal 5 8" xfId="24124"/>
    <cellStyle name="Normal 5 9" xfId="5116"/>
    <cellStyle name="Normal 50" xfId="825"/>
    <cellStyle name="Normal 50 2" xfId="2174"/>
    <cellStyle name="Normal 50 3" xfId="26109"/>
    <cellStyle name="Normal 51" xfId="826"/>
    <cellStyle name="Normal 51 2" xfId="2175"/>
    <cellStyle name="Normal 51 3" xfId="26110"/>
    <cellStyle name="Normal 52" xfId="827"/>
    <cellStyle name="Normal 52 2" xfId="2176"/>
    <cellStyle name="Normal 52 3" xfId="26141"/>
    <cellStyle name="Normal 53" xfId="828"/>
    <cellStyle name="Normal 53 2" xfId="2177"/>
    <cellStyle name="Normal 54" xfId="829"/>
    <cellStyle name="Normal 54 2" xfId="2178"/>
    <cellStyle name="Normal 55" xfId="830"/>
    <cellStyle name="Normal 55 2" xfId="2179"/>
    <cellStyle name="Normal 56" xfId="831"/>
    <cellStyle name="Normal 56 2" xfId="2180"/>
    <cellStyle name="Normal 57" xfId="832"/>
    <cellStyle name="Normal 57 2" xfId="2181"/>
    <cellStyle name="Normal 58" xfId="833"/>
    <cellStyle name="Normal 58 2" xfId="2182"/>
    <cellStyle name="Normal 59" xfId="834"/>
    <cellStyle name="Normal 59 2" xfId="2183"/>
    <cellStyle name="Normal 6" xfId="835"/>
    <cellStyle name="Normal 6 10" xfId="836"/>
    <cellStyle name="Normal 6 10 2" xfId="837"/>
    <cellStyle name="Normal 6 10 2 2" xfId="838"/>
    <cellStyle name="Normal 6 10 2 2 2" xfId="2187"/>
    <cellStyle name="Normal 6 10 2 3" xfId="2186"/>
    <cellStyle name="Normal 6 10 2 4" xfId="26561"/>
    <cellStyle name="Normal 6 10 3" xfId="839"/>
    <cellStyle name="Normal 6 10 3 2" xfId="2188"/>
    <cellStyle name="Normal 6 10 4" xfId="2185"/>
    <cellStyle name="Normal 6 10 5" xfId="23771"/>
    <cellStyle name="Normal 6 10 6" xfId="26345"/>
    <cellStyle name="Normal 6 11" xfId="840"/>
    <cellStyle name="Normal 6 11 2" xfId="841"/>
    <cellStyle name="Normal 6 11 2 2" xfId="2190"/>
    <cellStyle name="Normal 6 11 3" xfId="2189"/>
    <cellStyle name="Normal 6 11 4" xfId="24131"/>
    <cellStyle name="Normal 6 11 5" xfId="26417"/>
    <cellStyle name="Normal 6 12" xfId="842"/>
    <cellStyle name="Normal 6 12 2" xfId="2191"/>
    <cellStyle name="Normal 6 13" xfId="1758"/>
    <cellStyle name="Normal 6 13 2" xfId="2856"/>
    <cellStyle name="Normal 6 13 3" xfId="26127"/>
    <cellStyle name="Normal 6 14" xfId="1781"/>
    <cellStyle name="Normal 6 14 2" xfId="2877"/>
    <cellStyle name="Normal 6 15" xfId="2184"/>
    <cellStyle name="Normal 6 16" xfId="5166"/>
    <cellStyle name="Normal 6 17" xfId="24175"/>
    <cellStyle name="Normal 6 18" xfId="24918"/>
    <cellStyle name="Normal 6 2" xfId="843"/>
    <cellStyle name="Normal 6 2 10" xfId="844"/>
    <cellStyle name="Normal 6 2 10 2" xfId="2192"/>
    <cellStyle name="Normal 6 2 11" xfId="5248"/>
    <cellStyle name="Normal 6 2 11 2" xfId="26128"/>
    <cellStyle name="Normal 6 2 12" xfId="24176"/>
    <cellStyle name="Normal 6 2 13" xfId="24919"/>
    <cellStyle name="Normal 6 2 14" xfId="26103"/>
    <cellStyle name="Normal 6 2 2" xfId="845"/>
    <cellStyle name="Normal 6 2 2 10" xfId="2193"/>
    <cellStyle name="Normal 6 2 2 11" xfId="5390"/>
    <cellStyle name="Normal 6 2 2 12" xfId="24177"/>
    <cellStyle name="Normal 6 2 2 13" xfId="24920"/>
    <cellStyle name="Normal 6 2 2 14" xfId="26129"/>
    <cellStyle name="Normal 6 2 2 2" xfId="846"/>
    <cellStyle name="Normal 6 2 2 2 10" xfId="7933"/>
    <cellStyle name="Normal 6 2 2 2 11" xfId="24178"/>
    <cellStyle name="Normal 6 2 2 2 12" xfId="24921"/>
    <cellStyle name="Normal 6 2 2 2 13" xfId="26130"/>
    <cellStyle name="Normal 6 2 2 2 2" xfId="847"/>
    <cellStyle name="Normal 6 2 2 2 2 2" xfId="848"/>
    <cellStyle name="Normal 6 2 2 2 2 2 2" xfId="849"/>
    <cellStyle name="Normal 6 2 2 2 2 2 2 2" xfId="850"/>
    <cellStyle name="Normal 6 2 2 2 2 2 2 2 2" xfId="2198"/>
    <cellStyle name="Normal 6 2 2 2 2 2 2 2 2 2" xfId="24883"/>
    <cellStyle name="Normal 6 2 2 2 2 2 2 2 2 3" xfId="25606"/>
    <cellStyle name="Normal 6 2 2 2 2 2 2 2 3" xfId="24504"/>
    <cellStyle name="Normal 6 2 2 2 2 2 2 2 4" xfId="25249"/>
    <cellStyle name="Normal 6 2 2 2 2 2 2 3" xfId="2197"/>
    <cellStyle name="Normal 6 2 2 2 2 2 2 3 2" xfId="24703"/>
    <cellStyle name="Normal 6 2 2 2 2 2 2 3 3" xfId="25426"/>
    <cellStyle name="Normal 6 2 2 2 2 2 2 4" xfId="24324"/>
    <cellStyle name="Normal 6 2 2 2 2 2 2 5" xfId="25069"/>
    <cellStyle name="Normal 6 2 2 2 2 2 2 6" xfId="26505"/>
    <cellStyle name="Normal 6 2 2 2 2 2 3" xfId="851"/>
    <cellStyle name="Normal 6 2 2 2 2 2 3 2" xfId="2199"/>
    <cellStyle name="Normal 6 2 2 2 2 2 3 2 2" xfId="24795"/>
    <cellStyle name="Normal 6 2 2 2 2 2 3 2 3" xfId="25518"/>
    <cellStyle name="Normal 6 2 2 2 2 2 3 3" xfId="24416"/>
    <cellStyle name="Normal 6 2 2 2 2 2 3 4" xfId="25161"/>
    <cellStyle name="Normal 6 2 2 2 2 2 4" xfId="2196"/>
    <cellStyle name="Normal 6 2 2 2 2 2 4 2" xfId="24615"/>
    <cellStyle name="Normal 6 2 2 2 2 2 4 3" xfId="25338"/>
    <cellStyle name="Normal 6 2 2 2 2 2 5" xfId="24236"/>
    <cellStyle name="Normal 6 2 2 2 2 2 6" xfId="24981"/>
    <cellStyle name="Normal 6 2 2 2 2 2 7" xfId="26289"/>
    <cellStyle name="Normal 6 2 2 2 2 3" xfId="852"/>
    <cellStyle name="Normal 6 2 2 2 2 3 2" xfId="853"/>
    <cellStyle name="Normal 6 2 2 2 2 3 2 2" xfId="854"/>
    <cellStyle name="Normal 6 2 2 2 2 3 2 2 2" xfId="2202"/>
    <cellStyle name="Normal 6 2 2 2 2 3 2 2 3" xfId="24839"/>
    <cellStyle name="Normal 6 2 2 2 2 3 2 2 4" xfId="25562"/>
    <cellStyle name="Normal 6 2 2 2 2 3 2 3" xfId="2201"/>
    <cellStyle name="Normal 6 2 2 2 2 3 2 4" xfId="24460"/>
    <cellStyle name="Normal 6 2 2 2 2 3 2 5" xfId="25205"/>
    <cellStyle name="Normal 6 2 2 2 2 3 2 6" xfId="26577"/>
    <cellStyle name="Normal 6 2 2 2 2 3 3" xfId="855"/>
    <cellStyle name="Normal 6 2 2 2 2 3 3 2" xfId="2203"/>
    <cellStyle name="Normal 6 2 2 2 2 3 3 3" xfId="24659"/>
    <cellStyle name="Normal 6 2 2 2 2 3 3 4" xfId="25382"/>
    <cellStyle name="Normal 6 2 2 2 2 3 4" xfId="2200"/>
    <cellStyle name="Normal 6 2 2 2 2 3 5" xfId="24280"/>
    <cellStyle name="Normal 6 2 2 2 2 3 6" xfId="25025"/>
    <cellStyle name="Normal 6 2 2 2 2 3 7" xfId="26361"/>
    <cellStyle name="Normal 6 2 2 2 2 4" xfId="856"/>
    <cellStyle name="Normal 6 2 2 2 2 4 2" xfId="857"/>
    <cellStyle name="Normal 6 2 2 2 2 4 2 2" xfId="2205"/>
    <cellStyle name="Normal 6 2 2 2 2 4 2 3" xfId="24751"/>
    <cellStyle name="Normal 6 2 2 2 2 4 2 4" xfId="25474"/>
    <cellStyle name="Normal 6 2 2 2 2 4 3" xfId="2204"/>
    <cellStyle name="Normal 6 2 2 2 2 4 4" xfId="24372"/>
    <cellStyle name="Normal 6 2 2 2 2 4 5" xfId="25117"/>
    <cellStyle name="Normal 6 2 2 2 2 4 6" xfId="26433"/>
    <cellStyle name="Normal 6 2 2 2 2 5" xfId="858"/>
    <cellStyle name="Normal 6 2 2 2 2 5 2" xfId="2206"/>
    <cellStyle name="Normal 6 2 2 2 2 5 3" xfId="24571"/>
    <cellStyle name="Normal 6 2 2 2 2 5 4" xfId="25294"/>
    <cellStyle name="Normal 6 2 2 2 2 6" xfId="2195"/>
    <cellStyle name="Normal 6 2 2 2 2 7" xfId="24192"/>
    <cellStyle name="Normal 6 2 2 2 2 8" xfId="24937"/>
    <cellStyle name="Normal 6 2 2 2 2 9" xfId="26149"/>
    <cellStyle name="Normal 6 2 2 2 3" xfId="859"/>
    <cellStyle name="Normal 6 2 2 2 3 2" xfId="860"/>
    <cellStyle name="Normal 6 2 2 2 3 2 2" xfId="861"/>
    <cellStyle name="Normal 6 2 2 2 3 2 2 2" xfId="862"/>
    <cellStyle name="Normal 6 2 2 2 3 2 2 2 2" xfId="2210"/>
    <cellStyle name="Normal 6 2 2 2 3 2 2 2 3" xfId="24870"/>
    <cellStyle name="Normal 6 2 2 2 3 2 2 2 4" xfId="25593"/>
    <cellStyle name="Normal 6 2 2 2 3 2 2 3" xfId="2209"/>
    <cellStyle name="Normal 6 2 2 2 3 2 2 4" xfId="24491"/>
    <cellStyle name="Normal 6 2 2 2 3 2 2 5" xfId="25236"/>
    <cellStyle name="Normal 6 2 2 2 3 2 2 6" xfId="26518"/>
    <cellStyle name="Normal 6 2 2 2 3 2 3" xfId="863"/>
    <cellStyle name="Normal 6 2 2 2 3 2 3 2" xfId="2211"/>
    <cellStyle name="Normal 6 2 2 2 3 2 3 3" xfId="24690"/>
    <cellStyle name="Normal 6 2 2 2 3 2 3 4" xfId="25413"/>
    <cellStyle name="Normal 6 2 2 2 3 2 4" xfId="2208"/>
    <cellStyle name="Normal 6 2 2 2 3 2 5" xfId="24311"/>
    <cellStyle name="Normal 6 2 2 2 3 2 6" xfId="25056"/>
    <cellStyle name="Normal 6 2 2 2 3 2 7" xfId="26302"/>
    <cellStyle name="Normal 6 2 2 2 3 3" xfId="864"/>
    <cellStyle name="Normal 6 2 2 2 3 3 2" xfId="865"/>
    <cellStyle name="Normal 6 2 2 2 3 3 2 2" xfId="866"/>
    <cellStyle name="Normal 6 2 2 2 3 3 2 2 2" xfId="2214"/>
    <cellStyle name="Normal 6 2 2 2 3 3 2 3" xfId="2213"/>
    <cellStyle name="Normal 6 2 2 2 3 3 2 4" xfId="24782"/>
    <cellStyle name="Normal 6 2 2 2 3 3 2 5" xfId="25505"/>
    <cellStyle name="Normal 6 2 2 2 3 3 2 6" xfId="26590"/>
    <cellStyle name="Normal 6 2 2 2 3 3 3" xfId="867"/>
    <cellStyle name="Normal 6 2 2 2 3 3 3 2" xfId="2215"/>
    <cellStyle name="Normal 6 2 2 2 3 3 4" xfId="2212"/>
    <cellStyle name="Normal 6 2 2 2 3 3 5" xfId="24403"/>
    <cellStyle name="Normal 6 2 2 2 3 3 6" xfId="25148"/>
    <cellStyle name="Normal 6 2 2 2 3 3 7" xfId="26374"/>
    <cellStyle name="Normal 6 2 2 2 3 4" xfId="868"/>
    <cellStyle name="Normal 6 2 2 2 3 4 2" xfId="869"/>
    <cellStyle name="Normal 6 2 2 2 3 4 2 2" xfId="2217"/>
    <cellStyle name="Normal 6 2 2 2 3 4 3" xfId="2216"/>
    <cellStyle name="Normal 6 2 2 2 3 4 4" xfId="24602"/>
    <cellStyle name="Normal 6 2 2 2 3 4 5" xfId="25325"/>
    <cellStyle name="Normal 6 2 2 2 3 4 6" xfId="26446"/>
    <cellStyle name="Normal 6 2 2 2 3 5" xfId="870"/>
    <cellStyle name="Normal 6 2 2 2 3 5 2" xfId="2218"/>
    <cellStyle name="Normal 6 2 2 2 3 6" xfId="2207"/>
    <cellStyle name="Normal 6 2 2 2 3 7" xfId="24223"/>
    <cellStyle name="Normal 6 2 2 2 3 8" xfId="24968"/>
    <cellStyle name="Normal 6 2 2 2 3 9" xfId="26162"/>
    <cellStyle name="Normal 6 2 2 2 4" xfId="871"/>
    <cellStyle name="Normal 6 2 2 2 4 2" xfId="872"/>
    <cellStyle name="Normal 6 2 2 2 4 2 2" xfId="873"/>
    <cellStyle name="Normal 6 2 2 2 4 2 2 2" xfId="874"/>
    <cellStyle name="Normal 6 2 2 2 4 2 2 2 2" xfId="2222"/>
    <cellStyle name="Normal 6 2 2 2 4 2 2 3" xfId="2221"/>
    <cellStyle name="Normal 6 2 2 2 4 2 2 4" xfId="24826"/>
    <cellStyle name="Normal 6 2 2 2 4 2 2 5" xfId="25549"/>
    <cellStyle name="Normal 6 2 2 2 4 2 2 6" xfId="26545"/>
    <cellStyle name="Normal 6 2 2 2 4 2 3" xfId="875"/>
    <cellStyle name="Normal 6 2 2 2 4 2 3 2" xfId="2223"/>
    <cellStyle name="Normal 6 2 2 2 4 2 4" xfId="2220"/>
    <cellStyle name="Normal 6 2 2 2 4 2 5" xfId="24447"/>
    <cellStyle name="Normal 6 2 2 2 4 2 6" xfId="25192"/>
    <cellStyle name="Normal 6 2 2 2 4 2 7" xfId="26329"/>
    <cellStyle name="Normal 6 2 2 2 4 3" xfId="876"/>
    <cellStyle name="Normal 6 2 2 2 4 3 2" xfId="877"/>
    <cellStyle name="Normal 6 2 2 2 4 3 2 2" xfId="878"/>
    <cellStyle name="Normal 6 2 2 2 4 3 2 2 2" xfId="2226"/>
    <cellStyle name="Normal 6 2 2 2 4 3 2 3" xfId="2225"/>
    <cellStyle name="Normal 6 2 2 2 4 3 2 4" xfId="26617"/>
    <cellStyle name="Normal 6 2 2 2 4 3 3" xfId="879"/>
    <cellStyle name="Normal 6 2 2 2 4 3 3 2" xfId="2227"/>
    <cellStyle name="Normal 6 2 2 2 4 3 4" xfId="2224"/>
    <cellStyle name="Normal 6 2 2 2 4 3 5" xfId="24646"/>
    <cellStyle name="Normal 6 2 2 2 4 3 6" xfId="25369"/>
    <cellStyle name="Normal 6 2 2 2 4 3 7" xfId="26401"/>
    <cellStyle name="Normal 6 2 2 2 4 4" xfId="880"/>
    <cellStyle name="Normal 6 2 2 2 4 4 2" xfId="881"/>
    <cellStyle name="Normal 6 2 2 2 4 4 2 2" xfId="2229"/>
    <cellStyle name="Normal 6 2 2 2 4 4 3" xfId="2228"/>
    <cellStyle name="Normal 6 2 2 2 4 4 4" xfId="26473"/>
    <cellStyle name="Normal 6 2 2 2 4 5" xfId="882"/>
    <cellStyle name="Normal 6 2 2 2 4 5 2" xfId="2230"/>
    <cellStyle name="Normal 6 2 2 2 4 6" xfId="2219"/>
    <cellStyle name="Normal 6 2 2 2 4 7" xfId="24267"/>
    <cellStyle name="Normal 6 2 2 2 4 8" xfId="25012"/>
    <cellStyle name="Normal 6 2 2 2 4 9" xfId="26257"/>
    <cellStyle name="Normal 6 2 2 2 5" xfId="883"/>
    <cellStyle name="Normal 6 2 2 2 5 2" xfId="884"/>
    <cellStyle name="Normal 6 2 2 2 5 2 2" xfId="885"/>
    <cellStyle name="Normal 6 2 2 2 5 2 2 2" xfId="2233"/>
    <cellStyle name="Normal 6 2 2 2 5 2 3" xfId="2232"/>
    <cellStyle name="Normal 6 2 2 2 5 2 4" xfId="24736"/>
    <cellStyle name="Normal 6 2 2 2 5 2 5" xfId="25459"/>
    <cellStyle name="Normal 6 2 2 2 5 2 6" xfId="26492"/>
    <cellStyle name="Normal 6 2 2 2 5 3" xfId="886"/>
    <cellStyle name="Normal 6 2 2 2 5 3 2" xfId="2234"/>
    <cellStyle name="Normal 6 2 2 2 5 4" xfId="2231"/>
    <cellStyle name="Normal 6 2 2 2 5 5" xfId="24357"/>
    <cellStyle name="Normal 6 2 2 2 5 6" xfId="25102"/>
    <cellStyle name="Normal 6 2 2 2 5 7" xfId="26276"/>
    <cellStyle name="Normal 6 2 2 2 6" xfId="887"/>
    <cellStyle name="Normal 6 2 2 2 6 2" xfId="888"/>
    <cellStyle name="Normal 6 2 2 2 6 2 2" xfId="889"/>
    <cellStyle name="Normal 6 2 2 2 6 2 2 2" xfId="2237"/>
    <cellStyle name="Normal 6 2 2 2 6 2 3" xfId="2236"/>
    <cellStyle name="Normal 6 2 2 2 6 2 4" xfId="26564"/>
    <cellStyle name="Normal 6 2 2 2 6 3" xfId="890"/>
    <cellStyle name="Normal 6 2 2 2 6 3 2" xfId="2238"/>
    <cellStyle name="Normal 6 2 2 2 6 4" xfId="2235"/>
    <cellStyle name="Normal 6 2 2 2 6 5" xfId="24558"/>
    <cellStyle name="Normal 6 2 2 2 6 6" xfId="25281"/>
    <cellStyle name="Normal 6 2 2 2 6 7" xfId="26348"/>
    <cellStyle name="Normal 6 2 2 2 7" xfId="891"/>
    <cellStyle name="Normal 6 2 2 2 7 2" xfId="892"/>
    <cellStyle name="Normal 6 2 2 2 7 2 2" xfId="2240"/>
    <cellStyle name="Normal 6 2 2 2 7 3" xfId="2239"/>
    <cellStyle name="Normal 6 2 2 2 7 4" xfId="26420"/>
    <cellStyle name="Normal 6 2 2 2 8" xfId="893"/>
    <cellStyle name="Normal 6 2 2 2 8 2" xfId="2241"/>
    <cellStyle name="Normal 6 2 2 2 9" xfId="2194"/>
    <cellStyle name="Normal 6 2 2 3" xfId="894"/>
    <cellStyle name="Normal 6 2 2 3 10" xfId="26148"/>
    <cellStyle name="Normal 6 2 2 3 2" xfId="895"/>
    <cellStyle name="Normal 6 2 2 3 2 2" xfId="896"/>
    <cellStyle name="Normal 6 2 2 3 2 2 2" xfId="897"/>
    <cellStyle name="Normal 6 2 2 3 2 2 2 2" xfId="2245"/>
    <cellStyle name="Normal 6 2 2 3 2 2 2 2 2" xfId="24882"/>
    <cellStyle name="Normal 6 2 2 3 2 2 2 2 3" xfId="25605"/>
    <cellStyle name="Normal 6 2 2 3 2 2 2 3" xfId="24503"/>
    <cellStyle name="Normal 6 2 2 3 2 2 2 4" xfId="25248"/>
    <cellStyle name="Normal 6 2 2 3 2 2 3" xfId="2244"/>
    <cellStyle name="Normal 6 2 2 3 2 2 3 2" xfId="24702"/>
    <cellStyle name="Normal 6 2 2 3 2 2 3 3" xfId="25425"/>
    <cellStyle name="Normal 6 2 2 3 2 2 4" xfId="24323"/>
    <cellStyle name="Normal 6 2 2 3 2 2 5" xfId="25068"/>
    <cellStyle name="Normal 6 2 2 3 2 2 6" xfId="26504"/>
    <cellStyle name="Normal 6 2 2 3 2 3" xfId="898"/>
    <cellStyle name="Normal 6 2 2 3 2 3 2" xfId="2246"/>
    <cellStyle name="Normal 6 2 2 3 2 3 2 2" xfId="24794"/>
    <cellStyle name="Normal 6 2 2 3 2 3 2 3" xfId="25517"/>
    <cellStyle name="Normal 6 2 2 3 2 3 3" xfId="24415"/>
    <cellStyle name="Normal 6 2 2 3 2 3 4" xfId="25160"/>
    <cellStyle name="Normal 6 2 2 3 2 4" xfId="2243"/>
    <cellStyle name="Normal 6 2 2 3 2 4 2" xfId="24614"/>
    <cellStyle name="Normal 6 2 2 3 2 4 3" xfId="25337"/>
    <cellStyle name="Normal 6 2 2 3 2 5" xfId="24235"/>
    <cellStyle name="Normal 6 2 2 3 2 6" xfId="24980"/>
    <cellStyle name="Normal 6 2 2 3 2 7" xfId="26288"/>
    <cellStyle name="Normal 6 2 2 3 3" xfId="899"/>
    <cellStyle name="Normal 6 2 2 3 3 2" xfId="900"/>
    <cellStyle name="Normal 6 2 2 3 3 2 2" xfId="901"/>
    <cellStyle name="Normal 6 2 2 3 3 2 2 2" xfId="2249"/>
    <cellStyle name="Normal 6 2 2 3 3 2 2 3" xfId="24838"/>
    <cellStyle name="Normal 6 2 2 3 3 2 2 4" xfId="25561"/>
    <cellStyle name="Normal 6 2 2 3 3 2 3" xfId="2248"/>
    <cellStyle name="Normal 6 2 2 3 3 2 4" xfId="24459"/>
    <cellStyle name="Normal 6 2 2 3 3 2 5" xfId="25204"/>
    <cellStyle name="Normal 6 2 2 3 3 2 6" xfId="26576"/>
    <cellStyle name="Normal 6 2 2 3 3 3" xfId="902"/>
    <cellStyle name="Normal 6 2 2 3 3 3 2" xfId="2250"/>
    <cellStyle name="Normal 6 2 2 3 3 3 3" xfId="24658"/>
    <cellStyle name="Normal 6 2 2 3 3 3 4" xfId="25381"/>
    <cellStyle name="Normal 6 2 2 3 3 4" xfId="2247"/>
    <cellStyle name="Normal 6 2 2 3 3 5" xfId="24279"/>
    <cellStyle name="Normal 6 2 2 3 3 6" xfId="25024"/>
    <cellStyle name="Normal 6 2 2 3 3 7" xfId="26360"/>
    <cellStyle name="Normal 6 2 2 3 4" xfId="903"/>
    <cellStyle name="Normal 6 2 2 3 4 2" xfId="904"/>
    <cellStyle name="Normal 6 2 2 3 4 2 2" xfId="2252"/>
    <cellStyle name="Normal 6 2 2 3 4 2 3" xfId="24750"/>
    <cellStyle name="Normal 6 2 2 3 4 2 4" xfId="25473"/>
    <cellStyle name="Normal 6 2 2 3 4 3" xfId="2251"/>
    <cellStyle name="Normal 6 2 2 3 4 4" xfId="24371"/>
    <cellStyle name="Normal 6 2 2 3 4 5" xfId="25116"/>
    <cellStyle name="Normal 6 2 2 3 4 6" xfId="26432"/>
    <cellStyle name="Normal 6 2 2 3 5" xfId="905"/>
    <cellStyle name="Normal 6 2 2 3 5 2" xfId="2253"/>
    <cellStyle name="Normal 6 2 2 3 5 3" xfId="24570"/>
    <cellStyle name="Normal 6 2 2 3 5 4" xfId="25293"/>
    <cellStyle name="Normal 6 2 2 3 6" xfId="2242"/>
    <cellStyle name="Normal 6 2 2 3 7" xfId="14807"/>
    <cellStyle name="Normal 6 2 2 3 8" xfId="24191"/>
    <cellStyle name="Normal 6 2 2 3 9" xfId="24936"/>
    <cellStyle name="Normal 6 2 2 4" xfId="906"/>
    <cellStyle name="Normal 6 2 2 4 10" xfId="26161"/>
    <cellStyle name="Normal 6 2 2 4 2" xfId="907"/>
    <cellStyle name="Normal 6 2 2 4 2 2" xfId="908"/>
    <cellStyle name="Normal 6 2 2 4 2 2 2" xfId="909"/>
    <cellStyle name="Normal 6 2 2 4 2 2 2 2" xfId="2257"/>
    <cellStyle name="Normal 6 2 2 4 2 2 2 3" xfId="24869"/>
    <cellStyle name="Normal 6 2 2 4 2 2 2 4" xfId="25592"/>
    <cellStyle name="Normal 6 2 2 4 2 2 3" xfId="2256"/>
    <cellStyle name="Normal 6 2 2 4 2 2 4" xfId="24490"/>
    <cellStyle name="Normal 6 2 2 4 2 2 5" xfId="25235"/>
    <cellStyle name="Normal 6 2 2 4 2 2 6" xfId="26517"/>
    <cellStyle name="Normal 6 2 2 4 2 3" xfId="910"/>
    <cellStyle name="Normal 6 2 2 4 2 3 2" xfId="2258"/>
    <cellStyle name="Normal 6 2 2 4 2 3 3" xfId="24689"/>
    <cellStyle name="Normal 6 2 2 4 2 3 4" xfId="25412"/>
    <cellStyle name="Normal 6 2 2 4 2 4" xfId="2255"/>
    <cellStyle name="Normal 6 2 2 4 2 5" xfId="24310"/>
    <cellStyle name="Normal 6 2 2 4 2 6" xfId="25055"/>
    <cellStyle name="Normal 6 2 2 4 2 7" xfId="26301"/>
    <cellStyle name="Normal 6 2 2 4 3" xfId="911"/>
    <cellStyle name="Normal 6 2 2 4 3 2" xfId="912"/>
    <cellStyle name="Normal 6 2 2 4 3 2 2" xfId="913"/>
    <cellStyle name="Normal 6 2 2 4 3 2 2 2" xfId="2261"/>
    <cellStyle name="Normal 6 2 2 4 3 2 3" xfId="2260"/>
    <cellStyle name="Normal 6 2 2 4 3 2 4" xfId="24781"/>
    <cellStyle name="Normal 6 2 2 4 3 2 5" xfId="25504"/>
    <cellStyle name="Normal 6 2 2 4 3 2 6" xfId="26589"/>
    <cellStyle name="Normal 6 2 2 4 3 3" xfId="914"/>
    <cellStyle name="Normal 6 2 2 4 3 3 2" xfId="2262"/>
    <cellStyle name="Normal 6 2 2 4 3 4" xfId="2259"/>
    <cellStyle name="Normal 6 2 2 4 3 5" xfId="24402"/>
    <cellStyle name="Normal 6 2 2 4 3 6" xfId="25147"/>
    <cellStyle name="Normal 6 2 2 4 3 7" xfId="26373"/>
    <cellStyle name="Normal 6 2 2 4 4" xfId="915"/>
    <cellStyle name="Normal 6 2 2 4 4 2" xfId="916"/>
    <cellStyle name="Normal 6 2 2 4 4 2 2" xfId="2264"/>
    <cellStyle name="Normal 6 2 2 4 4 3" xfId="2263"/>
    <cellStyle name="Normal 6 2 2 4 4 4" xfId="24601"/>
    <cellStyle name="Normal 6 2 2 4 4 5" xfId="25324"/>
    <cellStyle name="Normal 6 2 2 4 4 6" xfId="26445"/>
    <cellStyle name="Normal 6 2 2 4 5" xfId="917"/>
    <cellStyle name="Normal 6 2 2 4 5 2" xfId="2265"/>
    <cellStyle name="Normal 6 2 2 4 6" xfId="2254"/>
    <cellStyle name="Normal 6 2 2 4 7" xfId="19503"/>
    <cellStyle name="Normal 6 2 2 4 8" xfId="24222"/>
    <cellStyle name="Normal 6 2 2 4 9" xfId="24967"/>
    <cellStyle name="Normal 6 2 2 5" xfId="918"/>
    <cellStyle name="Normal 6 2 2 5 10" xfId="26256"/>
    <cellStyle name="Normal 6 2 2 5 2" xfId="919"/>
    <cellStyle name="Normal 6 2 2 5 2 2" xfId="920"/>
    <cellStyle name="Normal 6 2 2 5 2 2 2" xfId="921"/>
    <cellStyle name="Normal 6 2 2 5 2 2 2 2" xfId="2269"/>
    <cellStyle name="Normal 6 2 2 5 2 2 3" xfId="2268"/>
    <cellStyle name="Normal 6 2 2 5 2 2 4" xfId="24825"/>
    <cellStyle name="Normal 6 2 2 5 2 2 5" xfId="25548"/>
    <cellStyle name="Normal 6 2 2 5 2 2 6" xfId="26544"/>
    <cellStyle name="Normal 6 2 2 5 2 3" xfId="922"/>
    <cellStyle name="Normal 6 2 2 5 2 3 2" xfId="2270"/>
    <cellStyle name="Normal 6 2 2 5 2 4" xfId="2267"/>
    <cellStyle name="Normal 6 2 2 5 2 5" xfId="24446"/>
    <cellStyle name="Normal 6 2 2 5 2 6" xfId="25191"/>
    <cellStyle name="Normal 6 2 2 5 2 7" xfId="26328"/>
    <cellStyle name="Normal 6 2 2 5 3" xfId="923"/>
    <cellStyle name="Normal 6 2 2 5 3 2" xfId="924"/>
    <cellStyle name="Normal 6 2 2 5 3 2 2" xfId="925"/>
    <cellStyle name="Normal 6 2 2 5 3 2 2 2" xfId="2273"/>
    <cellStyle name="Normal 6 2 2 5 3 2 3" xfId="2272"/>
    <cellStyle name="Normal 6 2 2 5 3 2 4" xfId="26616"/>
    <cellStyle name="Normal 6 2 2 5 3 3" xfId="926"/>
    <cellStyle name="Normal 6 2 2 5 3 3 2" xfId="2274"/>
    <cellStyle name="Normal 6 2 2 5 3 4" xfId="2271"/>
    <cellStyle name="Normal 6 2 2 5 3 5" xfId="24645"/>
    <cellStyle name="Normal 6 2 2 5 3 6" xfId="25368"/>
    <cellStyle name="Normal 6 2 2 5 3 7" xfId="26400"/>
    <cellStyle name="Normal 6 2 2 5 4" xfId="927"/>
    <cellStyle name="Normal 6 2 2 5 4 2" xfId="928"/>
    <cellStyle name="Normal 6 2 2 5 4 2 2" xfId="2276"/>
    <cellStyle name="Normal 6 2 2 5 4 3" xfId="2275"/>
    <cellStyle name="Normal 6 2 2 5 4 4" xfId="26472"/>
    <cellStyle name="Normal 6 2 2 5 5" xfId="929"/>
    <cellStyle name="Normal 6 2 2 5 5 2" xfId="2277"/>
    <cellStyle name="Normal 6 2 2 5 6" xfId="2266"/>
    <cellStyle name="Normal 6 2 2 5 7" xfId="23991"/>
    <cellStyle name="Normal 6 2 2 5 8" xfId="24266"/>
    <cellStyle name="Normal 6 2 2 5 9" xfId="25011"/>
    <cellStyle name="Normal 6 2 2 6" xfId="930"/>
    <cellStyle name="Normal 6 2 2 6 2" xfId="931"/>
    <cellStyle name="Normal 6 2 2 6 2 2" xfId="932"/>
    <cellStyle name="Normal 6 2 2 6 2 2 2" xfId="2280"/>
    <cellStyle name="Normal 6 2 2 6 2 3" xfId="2279"/>
    <cellStyle name="Normal 6 2 2 6 2 4" xfId="24735"/>
    <cellStyle name="Normal 6 2 2 6 2 5" xfId="25458"/>
    <cellStyle name="Normal 6 2 2 6 2 6" xfId="26491"/>
    <cellStyle name="Normal 6 2 2 6 3" xfId="933"/>
    <cellStyle name="Normal 6 2 2 6 3 2" xfId="2281"/>
    <cellStyle name="Normal 6 2 2 6 4" xfId="2278"/>
    <cellStyle name="Normal 6 2 2 6 5" xfId="24356"/>
    <cellStyle name="Normal 6 2 2 6 6" xfId="25101"/>
    <cellStyle name="Normal 6 2 2 6 7" xfId="26275"/>
    <cellStyle name="Normal 6 2 2 7" xfId="934"/>
    <cellStyle name="Normal 6 2 2 7 2" xfId="935"/>
    <cellStyle name="Normal 6 2 2 7 2 2" xfId="936"/>
    <cellStyle name="Normal 6 2 2 7 2 2 2" xfId="2284"/>
    <cellStyle name="Normal 6 2 2 7 2 3" xfId="2283"/>
    <cellStyle name="Normal 6 2 2 7 2 4" xfId="26563"/>
    <cellStyle name="Normal 6 2 2 7 3" xfId="937"/>
    <cellStyle name="Normal 6 2 2 7 3 2" xfId="2285"/>
    <cellStyle name="Normal 6 2 2 7 4" xfId="2282"/>
    <cellStyle name="Normal 6 2 2 7 5" xfId="24557"/>
    <cellStyle name="Normal 6 2 2 7 6" xfId="25280"/>
    <cellStyle name="Normal 6 2 2 7 7" xfId="26347"/>
    <cellStyle name="Normal 6 2 2 8" xfId="938"/>
    <cellStyle name="Normal 6 2 2 8 2" xfId="939"/>
    <cellStyle name="Normal 6 2 2 8 2 2" xfId="2287"/>
    <cellStyle name="Normal 6 2 2 8 3" xfId="2286"/>
    <cellStyle name="Normal 6 2 2 8 4" xfId="26419"/>
    <cellStyle name="Normal 6 2 2 9" xfId="940"/>
    <cellStyle name="Normal 6 2 2 9 2" xfId="2288"/>
    <cellStyle name="Normal 6 2 3" xfId="941"/>
    <cellStyle name="Normal 6 2 3 10" xfId="7787"/>
    <cellStyle name="Normal 6 2 3 11" xfId="24179"/>
    <cellStyle name="Normal 6 2 3 12" xfId="24922"/>
    <cellStyle name="Normal 6 2 3 13" xfId="26131"/>
    <cellStyle name="Normal 6 2 3 2" xfId="942"/>
    <cellStyle name="Normal 6 2 3 2 2" xfId="943"/>
    <cellStyle name="Normal 6 2 3 2 2 2" xfId="944"/>
    <cellStyle name="Normal 6 2 3 2 2 2 2" xfId="945"/>
    <cellStyle name="Normal 6 2 3 2 2 2 2 2" xfId="2293"/>
    <cellStyle name="Normal 6 2 3 2 2 2 2 2 2" xfId="24884"/>
    <cellStyle name="Normal 6 2 3 2 2 2 2 2 3" xfId="25607"/>
    <cellStyle name="Normal 6 2 3 2 2 2 2 3" xfId="24505"/>
    <cellStyle name="Normal 6 2 3 2 2 2 2 4" xfId="25250"/>
    <cellStyle name="Normal 6 2 3 2 2 2 3" xfId="2292"/>
    <cellStyle name="Normal 6 2 3 2 2 2 3 2" xfId="24704"/>
    <cellStyle name="Normal 6 2 3 2 2 2 3 3" xfId="25427"/>
    <cellStyle name="Normal 6 2 3 2 2 2 4" xfId="24325"/>
    <cellStyle name="Normal 6 2 3 2 2 2 5" xfId="25070"/>
    <cellStyle name="Normal 6 2 3 2 2 2 6" xfId="26506"/>
    <cellStyle name="Normal 6 2 3 2 2 3" xfId="946"/>
    <cellStyle name="Normal 6 2 3 2 2 3 2" xfId="2294"/>
    <cellStyle name="Normal 6 2 3 2 2 3 2 2" xfId="24796"/>
    <cellStyle name="Normal 6 2 3 2 2 3 2 3" xfId="25519"/>
    <cellStyle name="Normal 6 2 3 2 2 3 3" xfId="24417"/>
    <cellStyle name="Normal 6 2 3 2 2 3 4" xfId="25162"/>
    <cellStyle name="Normal 6 2 3 2 2 4" xfId="2291"/>
    <cellStyle name="Normal 6 2 3 2 2 4 2" xfId="24616"/>
    <cellStyle name="Normal 6 2 3 2 2 4 3" xfId="25339"/>
    <cellStyle name="Normal 6 2 3 2 2 5" xfId="24237"/>
    <cellStyle name="Normal 6 2 3 2 2 6" xfId="24982"/>
    <cellStyle name="Normal 6 2 3 2 2 7" xfId="26290"/>
    <cellStyle name="Normal 6 2 3 2 3" xfId="947"/>
    <cellStyle name="Normal 6 2 3 2 3 2" xfId="948"/>
    <cellStyle name="Normal 6 2 3 2 3 2 2" xfId="949"/>
    <cellStyle name="Normal 6 2 3 2 3 2 2 2" xfId="2297"/>
    <cellStyle name="Normal 6 2 3 2 3 2 2 3" xfId="24840"/>
    <cellStyle name="Normal 6 2 3 2 3 2 2 4" xfId="25563"/>
    <cellStyle name="Normal 6 2 3 2 3 2 3" xfId="2296"/>
    <cellStyle name="Normal 6 2 3 2 3 2 4" xfId="24461"/>
    <cellStyle name="Normal 6 2 3 2 3 2 5" xfId="25206"/>
    <cellStyle name="Normal 6 2 3 2 3 2 6" xfId="26578"/>
    <cellStyle name="Normal 6 2 3 2 3 3" xfId="950"/>
    <cellStyle name="Normal 6 2 3 2 3 3 2" xfId="2298"/>
    <cellStyle name="Normal 6 2 3 2 3 3 3" xfId="24660"/>
    <cellStyle name="Normal 6 2 3 2 3 3 4" xfId="25383"/>
    <cellStyle name="Normal 6 2 3 2 3 4" xfId="2295"/>
    <cellStyle name="Normal 6 2 3 2 3 5" xfId="24281"/>
    <cellStyle name="Normal 6 2 3 2 3 6" xfId="25026"/>
    <cellStyle name="Normal 6 2 3 2 3 7" xfId="26362"/>
    <cellStyle name="Normal 6 2 3 2 4" xfId="951"/>
    <cellStyle name="Normal 6 2 3 2 4 2" xfId="952"/>
    <cellStyle name="Normal 6 2 3 2 4 2 2" xfId="2300"/>
    <cellStyle name="Normal 6 2 3 2 4 2 3" xfId="24752"/>
    <cellStyle name="Normal 6 2 3 2 4 2 4" xfId="25475"/>
    <cellStyle name="Normal 6 2 3 2 4 3" xfId="2299"/>
    <cellStyle name="Normal 6 2 3 2 4 4" xfId="24373"/>
    <cellStyle name="Normal 6 2 3 2 4 5" xfId="25118"/>
    <cellStyle name="Normal 6 2 3 2 4 6" xfId="26434"/>
    <cellStyle name="Normal 6 2 3 2 5" xfId="953"/>
    <cellStyle name="Normal 6 2 3 2 5 2" xfId="2301"/>
    <cellStyle name="Normal 6 2 3 2 5 3" xfId="24572"/>
    <cellStyle name="Normal 6 2 3 2 5 4" xfId="25295"/>
    <cellStyle name="Normal 6 2 3 2 6" xfId="2290"/>
    <cellStyle name="Normal 6 2 3 2 7" xfId="24193"/>
    <cellStyle name="Normal 6 2 3 2 8" xfId="24938"/>
    <cellStyle name="Normal 6 2 3 2 9" xfId="26150"/>
    <cellStyle name="Normal 6 2 3 3" xfId="954"/>
    <cellStyle name="Normal 6 2 3 3 2" xfId="955"/>
    <cellStyle name="Normal 6 2 3 3 2 2" xfId="956"/>
    <cellStyle name="Normal 6 2 3 3 2 2 2" xfId="957"/>
    <cellStyle name="Normal 6 2 3 3 2 2 2 2" xfId="2305"/>
    <cellStyle name="Normal 6 2 3 3 2 2 2 3" xfId="24871"/>
    <cellStyle name="Normal 6 2 3 3 2 2 2 4" xfId="25594"/>
    <cellStyle name="Normal 6 2 3 3 2 2 3" xfId="2304"/>
    <cellStyle name="Normal 6 2 3 3 2 2 4" xfId="24492"/>
    <cellStyle name="Normal 6 2 3 3 2 2 5" xfId="25237"/>
    <cellStyle name="Normal 6 2 3 3 2 2 6" xfId="26519"/>
    <cellStyle name="Normal 6 2 3 3 2 3" xfId="958"/>
    <cellStyle name="Normal 6 2 3 3 2 3 2" xfId="2306"/>
    <cellStyle name="Normal 6 2 3 3 2 3 3" xfId="24691"/>
    <cellStyle name="Normal 6 2 3 3 2 3 4" xfId="25414"/>
    <cellStyle name="Normal 6 2 3 3 2 4" xfId="2303"/>
    <cellStyle name="Normal 6 2 3 3 2 5" xfId="24312"/>
    <cellStyle name="Normal 6 2 3 3 2 6" xfId="25057"/>
    <cellStyle name="Normal 6 2 3 3 2 7" xfId="26303"/>
    <cellStyle name="Normal 6 2 3 3 3" xfId="959"/>
    <cellStyle name="Normal 6 2 3 3 3 2" xfId="960"/>
    <cellStyle name="Normal 6 2 3 3 3 2 2" xfId="961"/>
    <cellStyle name="Normal 6 2 3 3 3 2 2 2" xfId="2309"/>
    <cellStyle name="Normal 6 2 3 3 3 2 3" xfId="2308"/>
    <cellStyle name="Normal 6 2 3 3 3 2 4" xfId="24783"/>
    <cellStyle name="Normal 6 2 3 3 3 2 5" xfId="25506"/>
    <cellStyle name="Normal 6 2 3 3 3 2 6" xfId="26591"/>
    <cellStyle name="Normal 6 2 3 3 3 3" xfId="962"/>
    <cellStyle name="Normal 6 2 3 3 3 3 2" xfId="2310"/>
    <cellStyle name="Normal 6 2 3 3 3 4" xfId="2307"/>
    <cellStyle name="Normal 6 2 3 3 3 5" xfId="24404"/>
    <cellStyle name="Normal 6 2 3 3 3 6" xfId="25149"/>
    <cellStyle name="Normal 6 2 3 3 3 7" xfId="26375"/>
    <cellStyle name="Normal 6 2 3 3 4" xfId="963"/>
    <cellStyle name="Normal 6 2 3 3 4 2" xfId="964"/>
    <cellStyle name="Normal 6 2 3 3 4 2 2" xfId="2312"/>
    <cellStyle name="Normal 6 2 3 3 4 3" xfId="2311"/>
    <cellStyle name="Normal 6 2 3 3 4 4" xfId="24603"/>
    <cellStyle name="Normal 6 2 3 3 4 5" xfId="25326"/>
    <cellStyle name="Normal 6 2 3 3 4 6" xfId="26447"/>
    <cellStyle name="Normal 6 2 3 3 5" xfId="965"/>
    <cellStyle name="Normal 6 2 3 3 5 2" xfId="2313"/>
    <cellStyle name="Normal 6 2 3 3 6" xfId="2302"/>
    <cellStyle name="Normal 6 2 3 3 7" xfId="24224"/>
    <cellStyle name="Normal 6 2 3 3 8" xfId="24969"/>
    <cellStyle name="Normal 6 2 3 3 9" xfId="26163"/>
    <cellStyle name="Normal 6 2 3 4" xfId="966"/>
    <cellStyle name="Normal 6 2 3 4 2" xfId="967"/>
    <cellStyle name="Normal 6 2 3 4 2 2" xfId="968"/>
    <cellStyle name="Normal 6 2 3 4 2 2 2" xfId="969"/>
    <cellStyle name="Normal 6 2 3 4 2 2 2 2" xfId="2317"/>
    <cellStyle name="Normal 6 2 3 4 2 2 3" xfId="2316"/>
    <cellStyle name="Normal 6 2 3 4 2 2 4" xfId="24827"/>
    <cellStyle name="Normal 6 2 3 4 2 2 5" xfId="25550"/>
    <cellStyle name="Normal 6 2 3 4 2 2 6" xfId="26546"/>
    <cellStyle name="Normal 6 2 3 4 2 3" xfId="970"/>
    <cellStyle name="Normal 6 2 3 4 2 3 2" xfId="2318"/>
    <cellStyle name="Normal 6 2 3 4 2 4" xfId="2315"/>
    <cellStyle name="Normal 6 2 3 4 2 5" xfId="24448"/>
    <cellStyle name="Normal 6 2 3 4 2 6" xfId="25193"/>
    <cellStyle name="Normal 6 2 3 4 2 7" xfId="26330"/>
    <cellStyle name="Normal 6 2 3 4 3" xfId="971"/>
    <cellStyle name="Normal 6 2 3 4 3 2" xfId="972"/>
    <cellStyle name="Normal 6 2 3 4 3 2 2" xfId="973"/>
    <cellStyle name="Normal 6 2 3 4 3 2 2 2" xfId="2321"/>
    <cellStyle name="Normal 6 2 3 4 3 2 3" xfId="2320"/>
    <cellStyle name="Normal 6 2 3 4 3 2 4" xfId="26618"/>
    <cellStyle name="Normal 6 2 3 4 3 3" xfId="974"/>
    <cellStyle name="Normal 6 2 3 4 3 3 2" xfId="2322"/>
    <cellStyle name="Normal 6 2 3 4 3 4" xfId="2319"/>
    <cellStyle name="Normal 6 2 3 4 3 5" xfId="24647"/>
    <cellStyle name="Normal 6 2 3 4 3 6" xfId="25370"/>
    <cellStyle name="Normal 6 2 3 4 3 7" xfId="26402"/>
    <cellStyle name="Normal 6 2 3 4 4" xfId="975"/>
    <cellStyle name="Normal 6 2 3 4 4 2" xfId="976"/>
    <cellStyle name="Normal 6 2 3 4 4 2 2" xfId="2324"/>
    <cellStyle name="Normal 6 2 3 4 4 3" xfId="2323"/>
    <cellStyle name="Normal 6 2 3 4 4 4" xfId="26474"/>
    <cellStyle name="Normal 6 2 3 4 5" xfId="977"/>
    <cellStyle name="Normal 6 2 3 4 5 2" xfId="2325"/>
    <cellStyle name="Normal 6 2 3 4 6" xfId="2314"/>
    <cellStyle name="Normal 6 2 3 4 7" xfId="24268"/>
    <cellStyle name="Normal 6 2 3 4 8" xfId="25013"/>
    <cellStyle name="Normal 6 2 3 4 9" xfId="26258"/>
    <cellStyle name="Normal 6 2 3 5" xfId="978"/>
    <cellStyle name="Normal 6 2 3 5 2" xfId="979"/>
    <cellStyle name="Normal 6 2 3 5 2 2" xfId="980"/>
    <cellStyle name="Normal 6 2 3 5 2 2 2" xfId="2328"/>
    <cellStyle name="Normal 6 2 3 5 2 3" xfId="2327"/>
    <cellStyle name="Normal 6 2 3 5 2 4" xfId="24737"/>
    <cellStyle name="Normal 6 2 3 5 2 5" xfId="25460"/>
    <cellStyle name="Normal 6 2 3 5 2 6" xfId="26493"/>
    <cellStyle name="Normal 6 2 3 5 3" xfId="981"/>
    <cellStyle name="Normal 6 2 3 5 3 2" xfId="2329"/>
    <cellStyle name="Normal 6 2 3 5 4" xfId="2326"/>
    <cellStyle name="Normal 6 2 3 5 5" xfId="24358"/>
    <cellStyle name="Normal 6 2 3 5 6" xfId="25103"/>
    <cellStyle name="Normal 6 2 3 5 7" xfId="26277"/>
    <cellStyle name="Normal 6 2 3 6" xfId="982"/>
    <cellStyle name="Normal 6 2 3 6 2" xfId="983"/>
    <cellStyle name="Normal 6 2 3 6 2 2" xfId="984"/>
    <cellStyle name="Normal 6 2 3 6 2 2 2" xfId="2332"/>
    <cellStyle name="Normal 6 2 3 6 2 3" xfId="2331"/>
    <cellStyle name="Normal 6 2 3 6 2 4" xfId="26565"/>
    <cellStyle name="Normal 6 2 3 6 3" xfId="985"/>
    <cellStyle name="Normal 6 2 3 6 3 2" xfId="2333"/>
    <cellStyle name="Normal 6 2 3 6 4" xfId="2330"/>
    <cellStyle name="Normal 6 2 3 6 5" xfId="24559"/>
    <cellStyle name="Normal 6 2 3 6 6" xfId="25282"/>
    <cellStyle name="Normal 6 2 3 6 7" xfId="26349"/>
    <cellStyle name="Normal 6 2 3 7" xfId="986"/>
    <cellStyle name="Normal 6 2 3 7 2" xfId="987"/>
    <cellStyle name="Normal 6 2 3 7 2 2" xfId="2335"/>
    <cellStyle name="Normal 6 2 3 7 3" xfId="2334"/>
    <cellStyle name="Normal 6 2 3 7 4" xfId="26421"/>
    <cellStyle name="Normal 6 2 3 8" xfId="988"/>
    <cellStyle name="Normal 6 2 3 8 2" xfId="2336"/>
    <cellStyle name="Normal 6 2 3 9" xfId="2289"/>
    <cellStyle name="Normal 6 2 4" xfId="989"/>
    <cellStyle name="Normal 6 2 4 10" xfId="26147"/>
    <cellStyle name="Normal 6 2 4 2" xfId="990"/>
    <cellStyle name="Normal 6 2 4 2 2" xfId="991"/>
    <cellStyle name="Normal 6 2 4 2 2 2" xfId="992"/>
    <cellStyle name="Normal 6 2 4 2 2 2 2" xfId="2340"/>
    <cellStyle name="Normal 6 2 4 2 2 2 2 2" xfId="24881"/>
    <cellStyle name="Normal 6 2 4 2 2 2 2 3" xfId="25604"/>
    <cellStyle name="Normal 6 2 4 2 2 2 3" xfId="24502"/>
    <cellStyle name="Normal 6 2 4 2 2 2 4" xfId="25247"/>
    <cellStyle name="Normal 6 2 4 2 2 3" xfId="2339"/>
    <cellStyle name="Normal 6 2 4 2 2 3 2" xfId="24701"/>
    <cellStyle name="Normal 6 2 4 2 2 3 3" xfId="25424"/>
    <cellStyle name="Normal 6 2 4 2 2 4" xfId="24322"/>
    <cellStyle name="Normal 6 2 4 2 2 5" xfId="25067"/>
    <cellStyle name="Normal 6 2 4 2 2 6" xfId="26503"/>
    <cellStyle name="Normal 6 2 4 2 3" xfId="993"/>
    <cellStyle name="Normal 6 2 4 2 3 2" xfId="2341"/>
    <cellStyle name="Normal 6 2 4 2 3 2 2" xfId="24793"/>
    <cellStyle name="Normal 6 2 4 2 3 2 3" xfId="25516"/>
    <cellStyle name="Normal 6 2 4 2 3 3" xfId="24414"/>
    <cellStyle name="Normal 6 2 4 2 3 4" xfId="25159"/>
    <cellStyle name="Normal 6 2 4 2 4" xfId="2338"/>
    <cellStyle name="Normal 6 2 4 2 4 2" xfId="24613"/>
    <cellStyle name="Normal 6 2 4 2 4 3" xfId="25336"/>
    <cellStyle name="Normal 6 2 4 2 5" xfId="24234"/>
    <cellStyle name="Normal 6 2 4 2 6" xfId="24979"/>
    <cellStyle name="Normal 6 2 4 2 7" xfId="26287"/>
    <cellStyle name="Normal 6 2 4 3" xfId="994"/>
    <cellStyle name="Normal 6 2 4 3 2" xfId="995"/>
    <cellStyle name="Normal 6 2 4 3 2 2" xfId="996"/>
    <cellStyle name="Normal 6 2 4 3 2 2 2" xfId="2344"/>
    <cellStyle name="Normal 6 2 4 3 2 2 3" xfId="24837"/>
    <cellStyle name="Normal 6 2 4 3 2 2 4" xfId="25560"/>
    <cellStyle name="Normal 6 2 4 3 2 3" xfId="2343"/>
    <cellStyle name="Normal 6 2 4 3 2 4" xfId="24458"/>
    <cellStyle name="Normal 6 2 4 3 2 5" xfId="25203"/>
    <cellStyle name="Normal 6 2 4 3 2 6" xfId="26575"/>
    <cellStyle name="Normal 6 2 4 3 3" xfId="997"/>
    <cellStyle name="Normal 6 2 4 3 3 2" xfId="2345"/>
    <cellStyle name="Normal 6 2 4 3 3 3" xfId="24657"/>
    <cellStyle name="Normal 6 2 4 3 3 4" xfId="25380"/>
    <cellStyle name="Normal 6 2 4 3 4" xfId="2342"/>
    <cellStyle name="Normal 6 2 4 3 5" xfId="24278"/>
    <cellStyle name="Normal 6 2 4 3 6" xfId="25023"/>
    <cellStyle name="Normal 6 2 4 3 7" xfId="26359"/>
    <cellStyle name="Normal 6 2 4 4" xfId="998"/>
    <cellStyle name="Normal 6 2 4 4 2" xfId="999"/>
    <cellStyle name="Normal 6 2 4 4 2 2" xfId="2347"/>
    <cellStyle name="Normal 6 2 4 4 2 3" xfId="24749"/>
    <cellStyle name="Normal 6 2 4 4 2 4" xfId="25472"/>
    <cellStyle name="Normal 6 2 4 4 3" xfId="2346"/>
    <cellStyle name="Normal 6 2 4 4 4" xfId="24370"/>
    <cellStyle name="Normal 6 2 4 4 5" xfId="25115"/>
    <cellStyle name="Normal 6 2 4 4 6" xfId="26431"/>
    <cellStyle name="Normal 6 2 4 5" xfId="1000"/>
    <cellStyle name="Normal 6 2 4 5 2" xfId="2348"/>
    <cellStyle name="Normal 6 2 4 5 3" xfId="24569"/>
    <cellStyle name="Normal 6 2 4 5 4" xfId="25292"/>
    <cellStyle name="Normal 6 2 4 6" xfId="2337"/>
    <cellStyle name="Normal 6 2 4 7" xfId="14661"/>
    <cellStyle name="Normal 6 2 4 8" xfId="24190"/>
    <cellStyle name="Normal 6 2 4 9" xfId="24935"/>
    <cellStyle name="Normal 6 2 5" xfId="1001"/>
    <cellStyle name="Normal 6 2 5 2" xfId="1002"/>
    <cellStyle name="Normal 6 2 5 2 2" xfId="1003"/>
    <cellStyle name="Normal 6 2 5 2 2 2" xfId="1004"/>
    <cellStyle name="Normal 6 2 5 2 2 2 2" xfId="2351"/>
    <cellStyle name="Normal 6 2 5 2 2 3" xfId="2350"/>
    <cellStyle name="Normal 6 2 5 2 2 4" xfId="26516"/>
    <cellStyle name="Normal 6 2 5 2 3" xfId="1005"/>
    <cellStyle name="Normal 6 2 5 2 3 2" xfId="2352"/>
    <cellStyle name="Normal 6 2 5 2 4" xfId="2349"/>
    <cellStyle name="Normal 6 2 5 2 5" xfId="26300"/>
    <cellStyle name="Normal 6 2 5 3" xfId="1006"/>
    <cellStyle name="Normal 6 2 5 3 2" xfId="1007"/>
    <cellStyle name="Normal 6 2 5 3 2 2" xfId="1008"/>
    <cellStyle name="Normal 6 2 5 3 2 2 2" xfId="2355"/>
    <cellStyle name="Normal 6 2 5 3 2 3" xfId="2354"/>
    <cellStyle name="Normal 6 2 5 3 2 4" xfId="26588"/>
    <cellStyle name="Normal 6 2 5 3 3" xfId="1009"/>
    <cellStyle name="Normal 6 2 5 3 3 2" xfId="2356"/>
    <cellStyle name="Normal 6 2 5 3 4" xfId="2353"/>
    <cellStyle name="Normal 6 2 5 3 5" xfId="26372"/>
    <cellStyle name="Normal 6 2 5 4" xfId="1010"/>
    <cellStyle name="Normal 6 2 5 4 2" xfId="1011"/>
    <cellStyle name="Normal 6 2 5 4 2 2" xfId="2358"/>
    <cellStyle name="Normal 6 2 5 4 3" xfId="2357"/>
    <cellStyle name="Normal 6 2 5 4 4" xfId="26444"/>
    <cellStyle name="Normal 6 2 5 5" xfId="1012"/>
    <cellStyle name="Normal 6 2 5 5 2" xfId="2359"/>
    <cellStyle name="Normal 6 2 5 6" xfId="1013"/>
    <cellStyle name="Normal 6 2 5 6 2" xfId="2360"/>
    <cellStyle name="Normal 6 2 5 7" xfId="19357"/>
    <cellStyle name="Normal 6 2 5 8" xfId="26160"/>
    <cellStyle name="Normal 6 2 6" xfId="1014"/>
    <cellStyle name="Normal 6 2 6 10" xfId="26255"/>
    <cellStyle name="Normal 6 2 6 2" xfId="1015"/>
    <cellStyle name="Normal 6 2 6 2 2" xfId="1016"/>
    <cellStyle name="Normal 6 2 6 2 2 2" xfId="1017"/>
    <cellStyle name="Normal 6 2 6 2 2 2 2" xfId="2364"/>
    <cellStyle name="Normal 6 2 6 2 2 2 3" xfId="24868"/>
    <cellStyle name="Normal 6 2 6 2 2 2 4" xfId="25591"/>
    <cellStyle name="Normal 6 2 6 2 2 3" xfId="2363"/>
    <cellStyle name="Normal 6 2 6 2 2 4" xfId="24489"/>
    <cellStyle name="Normal 6 2 6 2 2 5" xfId="25234"/>
    <cellStyle name="Normal 6 2 6 2 2 6" xfId="26543"/>
    <cellStyle name="Normal 6 2 6 2 3" xfId="1018"/>
    <cellStyle name="Normal 6 2 6 2 3 2" xfId="2365"/>
    <cellStyle name="Normal 6 2 6 2 3 3" xfId="24688"/>
    <cellStyle name="Normal 6 2 6 2 3 4" xfId="25411"/>
    <cellStyle name="Normal 6 2 6 2 4" xfId="2362"/>
    <cellStyle name="Normal 6 2 6 2 5" xfId="24309"/>
    <cellStyle name="Normal 6 2 6 2 6" xfId="25054"/>
    <cellStyle name="Normal 6 2 6 2 7" xfId="26327"/>
    <cellStyle name="Normal 6 2 6 3" xfId="1019"/>
    <cellStyle name="Normal 6 2 6 3 2" xfId="1020"/>
    <cellStyle name="Normal 6 2 6 3 2 2" xfId="1021"/>
    <cellStyle name="Normal 6 2 6 3 2 2 2" xfId="2368"/>
    <cellStyle name="Normal 6 2 6 3 2 3" xfId="2367"/>
    <cellStyle name="Normal 6 2 6 3 2 4" xfId="24780"/>
    <cellStyle name="Normal 6 2 6 3 2 5" xfId="25503"/>
    <cellStyle name="Normal 6 2 6 3 2 6" xfId="26615"/>
    <cellStyle name="Normal 6 2 6 3 3" xfId="1022"/>
    <cellStyle name="Normal 6 2 6 3 3 2" xfId="2369"/>
    <cellStyle name="Normal 6 2 6 3 4" xfId="2366"/>
    <cellStyle name="Normal 6 2 6 3 5" xfId="24401"/>
    <cellStyle name="Normal 6 2 6 3 6" xfId="25146"/>
    <cellStyle name="Normal 6 2 6 3 7" xfId="26399"/>
    <cellStyle name="Normal 6 2 6 4" xfId="1023"/>
    <cellStyle name="Normal 6 2 6 4 2" xfId="1024"/>
    <cellStyle name="Normal 6 2 6 4 2 2" xfId="2371"/>
    <cellStyle name="Normal 6 2 6 4 3" xfId="2370"/>
    <cellStyle name="Normal 6 2 6 4 4" xfId="24600"/>
    <cellStyle name="Normal 6 2 6 4 5" xfId="25323"/>
    <cellStyle name="Normal 6 2 6 4 6" xfId="26471"/>
    <cellStyle name="Normal 6 2 6 5" xfId="1025"/>
    <cellStyle name="Normal 6 2 6 5 2" xfId="2372"/>
    <cellStyle name="Normal 6 2 6 6" xfId="2361"/>
    <cellStyle name="Normal 6 2 6 7" xfId="23852"/>
    <cellStyle name="Normal 6 2 6 8" xfId="24221"/>
    <cellStyle name="Normal 6 2 6 9" xfId="24966"/>
    <cellStyle name="Normal 6 2 7" xfId="1026"/>
    <cellStyle name="Normal 6 2 7 2" xfId="1027"/>
    <cellStyle name="Normal 6 2 7 2 2" xfId="1028"/>
    <cellStyle name="Normal 6 2 7 2 2 2" xfId="2375"/>
    <cellStyle name="Normal 6 2 7 2 2 3" xfId="24824"/>
    <cellStyle name="Normal 6 2 7 2 2 4" xfId="25547"/>
    <cellStyle name="Normal 6 2 7 2 3" xfId="2374"/>
    <cellStyle name="Normal 6 2 7 2 4" xfId="24445"/>
    <cellStyle name="Normal 6 2 7 2 5" xfId="25190"/>
    <cellStyle name="Normal 6 2 7 2 6" xfId="26490"/>
    <cellStyle name="Normal 6 2 7 3" xfId="1029"/>
    <cellStyle name="Normal 6 2 7 3 2" xfId="2376"/>
    <cellStyle name="Normal 6 2 7 3 3" xfId="24644"/>
    <cellStyle name="Normal 6 2 7 3 4" xfId="25367"/>
    <cellStyle name="Normal 6 2 7 4" xfId="2373"/>
    <cellStyle name="Normal 6 2 7 5" xfId="24144"/>
    <cellStyle name="Normal 6 2 7 6" xfId="24265"/>
    <cellStyle name="Normal 6 2 7 7" xfId="25010"/>
    <cellStyle name="Normal 6 2 7 8" xfId="26274"/>
    <cellStyle name="Normal 6 2 8" xfId="1030"/>
    <cellStyle name="Normal 6 2 8 2" xfId="1031"/>
    <cellStyle name="Normal 6 2 8 2 2" xfId="1032"/>
    <cellStyle name="Normal 6 2 8 2 2 2" xfId="2379"/>
    <cellStyle name="Normal 6 2 8 2 3" xfId="2378"/>
    <cellStyle name="Normal 6 2 8 2 4" xfId="24734"/>
    <cellStyle name="Normal 6 2 8 2 5" xfId="25457"/>
    <cellStyle name="Normal 6 2 8 2 6" xfId="26562"/>
    <cellStyle name="Normal 6 2 8 3" xfId="1033"/>
    <cellStyle name="Normal 6 2 8 3 2" xfId="2380"/>
    <cellStyle name="Normal 6 2 8 4" xfId="2377"/>
    <cellStyle name="Normal 6 2 8 5" xfId="24355"/>
    <cellStyle name="Normal 6 2 8 6" xfId="25100"/>
    <cellStyle name="Normal 6 2 8 7" xfId="26346"/>
    <cellStyle name="Normal 6 2 9" xfId="1034"/>
    <cellStyle name="Normal 6 2 9 2" xfId="1035"/>
    <cellStyle name="Normal 6 2 9 2 2" xfId="2382"/>
    <cellStyle name="Normal 6 2 9 3" xfId="2381"/>
    <cellStyle name="Normal 6 2 9 4" xfId="24556"/>
    <cellStyle name="Normal 6 2 9 5" xfId="25279"/>
    <cellStyle name="Normal 6 2 9 6" xfId="26418"/>
    <cellStyle name="Normal 6 3" xfId="1036"/>
    <cellStyle name="Normal 6 3 10" xfId="5391"/>
    <cellStyle name="Normal 6 3 10 2" xfId="26132"/>
    <cellStyle name="Normal 6 3 11" xfId="24180"/>
    <cellStyle name="Normal 6 3 12" xfId="24923"/>
    <cellStyle name="Normal 6 3 13" xfId="26096"/>
    <cellStyle name="Normal 6 3 2" xfId="1037"/>
    <cellStyle name="Normal 6 3 2 10" xfId="5392"/>
    <cellStyle name="Normal 6 3 2 11" xfId="24181"/>
    <cellStyle name="Normal 6 3 2 12" xfId="24924"/>
    <cellStyle name="Normal 6 3 2 13" xfId="26133"/>
    <cellStyle name="Normal 6 3 2 2" xfId="1038"/>
    <cellStyle name="Normal 6 3 2 2 10" xfId="26152"/>
    <cellStyle name="Normal 6 3 2 2 2" xfId="1039"/>
    <cellStyle name="Normal 6 3 2 2 2 2" xfId="1040"/>
    <cellStyle name="Normal 6 3 2 2 2 2 2" xfId="1041"/>
    <cellStyle name="Normal 6 3 2 2 2 2 2 2" xfId="2387"/>
    <cellStyle name="Normal 6 3 2 2 2 2 2 2 2" xfId="24886"/>
    <cellStyle name="Normal 6 3 2 2 2 2 2 2 3" xfId="25609"/>
    <cellStyle name="Normal 6 3 2 2 2 2 2 3" xfId="24507"/>
    <cellStyle name="Normal 6 3 2 2 2 2 2 4" xfId="25252"/>
    <cellStyle name="Normal 6 3 2 2 2 2 3" xfId="2386"/>
    <cellStyle name="Normal 6 3 2 2 2 2 3 2" xfId="24706"/>
    <cellStyle name="Normal 6 3 2 2 2 2 3 3" xfId="25429"/>
    <cellStyle name="Normal 6 3 2 2 2 2 4" xfId="24327"/>
    <cellStyle name="Normal 6 3 2 2 2 2 5" xfId="25072"/>
    <cellStyle name="Normal 6 3 2 2 2 2 6" xfId="26508"/>
    <cellStyle name="Normal 6 3 2 2 2 3" xfId="1042"/>
    <cellStyle name="Normal 6 3 2 2 2 3 2" xfId="2388"/>
    <cellStyle name="Normal 6 3 2 2 2 3 2 2" xfId="24798"/>
    <cellStyle name="Normal 6 3 2 2 2 3 2 3" xfId="25521"/>
    <cellStyle name="Normal 6 3 2 2 2 3 3" xfId="24419"/>
    <cellStyle name="Normal 6 3 2 2 2 3 4" xfId="25164"/>
    <cellStyle name="Normal 6 3 2 2 2 4" xfId="2385"/>
    <cellStyle name="Normal 6 3 2 2 2 4 2" xfId="24618"/>
    <cellStyle name="Normal 6 3 2 2 2 4 3" xfId="25341"/>
    <cellStyle name="Normal 6 3 2 2 2 5" xfId="24239"/>
    <cellStyle name="Normal 6 3 2 2 2 6" xfId="24984"/>
    <cellStyle name="Normal 6 3 2 2 2 7" xfId="26292"/>
    <cellStyle name="Normal 6 3 2 2 3" xfId="1043"/>
    <cellStyle name="Normal 6 3 2 2 3 2" xfId="1044"/>
    <cellStyle name="Normal 6 3 2 2 3 2 2" xfId="1045"/>
    <cellStyle name="Normal 6 3 2 2 3 2 2 2" xfId="2391"/>
    <cellStyle name="Normal 6 3 2 2 3 2 2 3" xfId="24842"/>
    <cellStyle name="Normal 6 3 2 2 3 2 2 4" xfId="25565"/>
    <cellStyle name="Normal 6 3 2 2 3 2 3" xfId="2390"/>
    <cellStyle name="Normal 6 3 2 2 3 2 4" xfId="24463"/>
    <cellStyle name="Normal 6 3 2 2 3 2 5" xfId="25208"/>
    <cellStyle name="Normal 6 3 2 2 3 2 6" xfId="26580"/>
    <cellStyle name="Normal 6 3 2 2 3 3" xfId="1046"/>
    <cellStyle name="Normal 6 3 2 2 3 3 2" xfId="2392"/>
    <cellStyle name="Normal 6 3 2 2 3 3 3" xfId="24662"/>
    <cellStyle name="Normal 6 3 2 2 3 3 4" xfId="25385"/>
    <cellStyle name="Normal 6 3 2 2 3 4" xfId="2389"/>
    <cellStyle name="Normal 6 3 2 2 3 5" xfId="24283"/>
    <cellStyle name="Normal 6 3 2 2 3 6" xfId="25028"/>
    <cellStyle name="Normal 6 3 2 2 3 7" xfId="26364"/>
    <cellStyle name="Normal 6 3 2 2 4" xfId="1047"/>
    <cellStyle name="Normal 6 3 2 2 4 2" xfId="1048"/>
    <cellStyle name="Normal 6 3 2 2 4 2 2" xfId="2394"/>
    <cellStyle name="Normal 6 3 2 2 4 2 3" xfId="24754"/>
    <cellStyle name="Normal 6 3 2 2 4 2 4" xfId="25477"/>
    <cellStyle name="Normal 6 3 2 2 4 3" xfId="2393"/>
    <cellStyle name="Normal 6 3 2 2 4 4" xfId="24375"/>
    <cellStyle name="Normal 6 3 2 2 4 5" xfId="25120"/>
    <cellStyle name="Normal 6 3 2 2 4 6" xfId="26436"/>
    <cellStyle name="Normal 6 3 2 2 5" xfId="1049"/>
    <cellStyle name="Normal 6 3 2 2 5 2" xfId="2395"/>
    <cellStyle name="Normal 6 3 2 2 5 3" xfId="24574"/>
    <cellStyle name="Normal 6 3 2 2 5 4" xfId="25297"/>
    <cellStyle name="Normal 6 3 2 2 6" xfId="2384"/>
    <cellStyle name="Normal 6 3 2 2 7" xfId="7935"/>
    <cellStyle name="Normal 6 3 2 2 8" xfId="24195"/>
    <cellStyle name="Normal 6 3 2 2 9" xfId="24940"/>
    <cellStyle name="Normal 6 3 2 3" xfId="1050"/>
    <cellStyle name="Normal 6 3 2 3 10" xfId="26165"/>
    <cellStyle name="Normal 6 3 2 3 2" xfId="1051"/>
    <cellStyle name="Normal 6 3 2 3 2 2" xfId="1052"/>
    <cellStyle name="Normal 6 3 2 3 2 2 2" xfId="1053"/>
    <cellStyle name="Normal 6 3 2 3 2 2 2 2" xfId="2399"/>
    <cellStyle name="Normal 6 3 2 3 2 2 2 3" xfId="24873"/>
    <cellStyle name="Normal 6 3 2 3 2 2 2 4" xfId="25596"/>
    <cellStyle name="Normal 6 3 2 3 2 2 3" xfId="2398"/>
    <cellStyle name="Normal 6 3 2 3 2 2 4" xfId="24494"/>
    <cellStyle name="Normal 6 3 2 3 2 2 5" xfId="25239"/>
    <cellStyle name="Normal 6 3 2 3 2 2 6" xfId="26521"/>
    <cellStyle name="Normal 6 3 2 3 2 3" xfId="1054"/>
    <cellStyle name="Normal 6 3 2 3 2 3 2" xfId="2400"/>
    <cellStyle name="Normal 6 3 2 3 2 3 3" xfId="24693"/>
    <cellStyle name="Normal 6 3 2 3 2 3 4" xfId="25416"/>
    <cellStyle name="Normal 6 3 2 3 2 4" xfId="2397"/>
    <cellStyle name="Normal 6 3 2 3 2 5" xfId="24314"/>
    <cellStyle name="Normal 6 3 2 3 2 6" xfId="25059"/>
    <cellStyle name="Normal 6 3 2 3 2 7" xfId="26305"/>
    <cellStyle name="Normal 6 3 2 3 3" xfId="1055"/>
    <cellStyle name="Normal 6 3 2 3 3 2" xfId="1056"/>
    <cellStyle name="Normal 6 3 2 3 3 2 2" xfId="1057"/>
    <cellStyle name="Normal 6 3 2 3 3 2 2 2" xfId="2403"/>
    <cellStyle name="Normal 6 3 2 3 3 2 3" xfId="2402"/>
    <cellStyle name="Normal 6 3 2 3 3 2 4" xfId="24785"/>
    <cellStyle name="Normal 6 3 2 3 3 2 5" xfId="25508"/>
    <cellStyle name="Normal 6 3 2 3 3 2 6" xfId="26593"/>
    <cellStyle name="Normal 6 3 2 3 3 3" xfId="1058"/>
    <cellStyle name="Normal 6 3 2 3 3 3 2" xfId="2404"/>
    <cellStyle name="Normal 6 3 2 3 3 4" xfId="2401"/>
    <cellStyle name="Normal 6 3 2 3 3 5" xfId="24406"/>
    <cellStyle name="Normal 6 3 2 3 3 6" xfId="25151"/>
    <cellStyle name="Normal 6 3 2 3 3 7" xfId="26377"/>
    <cellStyle name="Normal 6 3 2 3 4" xfId="1059"/>
    <cellStyle name="Normal 6 3 2 3 4 2" xfId="1060"/>
    <cellStyle name="Normal 6 3 2 3 4 2 2" xfId="2406"/>
    <cellStyle name="Normal 6 3 2 3 4 3" xfId="2405"/>
    <cellStyle name="Normal 6 3 2 3 4 4" xfId="24605"/>
    <cellStyle name="Normal 6 3 2 3 4 5" xfId="25328"/>
    <cellStyle name="Normal 6 3 2 3 4 6" xfId="26449"/>
    <cellStyle name="Normal 6 3 2 3 5" xfId="1061"/>
    <cellStyle name="Normal 6 3 2 3 5 2" xfId="2407"/>
    <cellStyle name="Normal 6 3 2 3 6" xfId="2396"/>
    <cellStyle name="Normal 6 3 2 3 7" xfId="14809"/>
    <cellStyle name="Normal 6 3 2 3 8" xfId="24226"/>
    <cellStyle name="Normal 6 3 2 3 9" xfId="24971"/>
    <cellStyle name="Normal 6 3 2 4" xfId="1062"/>
    <cellStyle name="Normal 6 3 2 4 10" xfId="26260"/>
    <cellStyle name="Normal 6 3 2 4 2" xfId="1063"/>
    <cellStyle name="Normal 6 3 2 4 2 2" xfId="1064"/>
    <cellStyle name="Normal 6 3 2 4 2 2 2" xfId="1065"/>
    <cellStyle name="Normal 6 3 2 4 2 2 2 2" xfId="2411"/>
    <cellStyle name="Normal 6 3 2 4 2 2 3" xfId="2410"/>
    <cellStyle name="Normal 6 3 2 4 2 2 4" xfId="24829"/>
    <cellStyle name="Normal 6 3 2 4 2 2 5" xfId="25552"/>
    <cellStyle name="Normal 6 3 2 4 2 2 6" xfId="26548"/>
    <cellStyle name="Normal 6 3 2 4 2 3" xfId="1066"/>
    <cellStyle name="Normal 6 3 2 4 2 3 2" xfId="2412"/>
    <cellStyle name="Normal 6 3 2 4 2 4" xfId="2409"/>
    <cellStyle name="Normal 6 3 2 4 2 5" xfId="24450"/>
    <cellStyle name="Normal 6 3 2 4 2 6" xfId="25195"/>
    <cellStyle name="Normal 6 3 2 4 2 7" xfId="26332"/>
    <cellStyle name="Normal 6 3 2 4 3" xfId="1067"/>
    <cellStyle name="Normal 6 3 2 4 3 2" xfId="1068"/>
    <cellStyle name="Normal 6 3 2 4 3 2 2" xfId="1069"/>
    <cellStyle name="Normal 6 3 2 4 3 2 2 2" xfId="2415"/>
    <cellStyle name="Normal 6 3 2 4 3 2 3" xfId="2414"/>
    <cellStyle name="Normal 6 3 2 4 3 2 4" xfId="26620"/>
    <cellStyle name="Normal 6 3 2 4 3 3" xfId="1070"/>
    <cellStyle name="Normal 6 3 2 4 3 3 2" xfId="2416"/>
    <cellStyle name="Normal 6 3 2 4 3 4" xfId="2413"/>
    <cellStyle name="Normal 6 3 2 4 3 5" xfId="24649"/>
    <cellStyle name="Normal 6 3 2 4 3 6" xfId="25372"/>
    <cellStyle name="Normal 6 3 2 4 3 7" xfId="26404"/>
    <cellStyle name="Normal 6 3 2 4 4" xfId="1071"/>
    <cellStyle name="Normal 6 3 2 4 4 2" xfId="1072"/>
    <cellStyle name="Normal 6 3 2 4 4 2 2" xfId="2418"/>
    <cellStyle name="Normal 6 3 2 4 4 3" xfId="2417"/>
    <cellStyle name="Normal 6 3 2 4 4 4" xfId="26476"/>
    <cellStyle name="Normal 6 3 2 4 5" xfId="1073"/>
    <cellStyle name="Normal 6 3 2 4 5 2" xfId="2419"/>
    <cellStyle name="Normal 6 3 2 4 6" xfId="2408"/>
    <cellStyle name="Normal 6 3 2 4 7" xfId="19505"/>
    <cellStyle name="Normal 6 3 2 4 8" xfId="24270"/>
    <cellStyle name="Normal 6 3 2 4 9" xfId="25015"/>
    <cellStyle name="Normal 6 3 2 5" xfId="1074"/>
    <cellStyle name="Normal 6 3 2 5 2" xfId="1075"/>
    <cellStyle name="Normal 6 3 2 5 2 2" xfId="1076"/>
    <cellStyle name="Normal 6 3 2 5 2 2 2" xfId="2422"/>
    <cellStyle name="Normal 6 3 2 5 2 3" xfId="2421"/>
    <cellStyle name="Normal 6 3 2 5 2 4" xfId="24739"/>
    <cellStyle name="Normal 6 3 2 5 2 5" xfId="25462"/>
    <cellStyle name="Normal 6 3 2 5 2 6" xfId="26495"/>
    <cellStyle name="Normal 6 3 2 5 3" xfId="1077"/>
    <cellStyle name="Normal 6 3 2 5 3 2" xfId="2423"/>
    <cellStyle name="Normal 6 3 2 5 4" xfId="2420"/>
    <cellStyle name="Normal 6 3 2 5 5" xfId="23993"/>
    <cellStyle name="Normal 6 3 2 5 6" xfId="24360"/>
    <cellStyle name="Normal 6 3 2 5 7" xfId="25105"/>
    <cellStyle name="Normal 6 3 2 5 8" xfId="26279"/>
    <cellStyle name="Normal 6 3 2 6" xfId="1078"/>
    <cellStyle name="Normal 6 3 2 6 2" xfId="1079"/>
    <cellStyle name="Normal 6 3 2 6 2 2" xfId="1080"/>
    <cellStyle name="Normal 6 3 2 6 2 2 2" xfId="2426"/>
    <cellStyle name="Normal 6 3 2 6 2 3" xfId="2425"/>
    <cellStyle name="Normal 6 3 2 6 2 4" xfId="26567"/>
    <cellStyle name="Normal 6 3 2 6 3" xfId="1081"/>
    <cellStyle name="Normal 6 3 2 6 3 2" xfId="2427"/>
    <cellStyle name="Normal 6 3 2 6 4" xfId="2424"/>
    <cellStyle name="Normal 6 3 2 6 5" xfId="24561"/>
    <cellStyle name="Normal 6 3 2 6 6" xfId="25284"/>
    <cellStyle name="Normal 6 3 2 6 7" xfId="26351"/>
    <cellStyle name="Normal 6 3 2 7" xfId="1082"/>
    <cellStyle name="Normal 6 3 2 7 2" xfId="1083"/>
    <cellStyle name="Normal 6 3 2 7 2 2" xfId="2429"/>
    <cellStyle name="Normal 6 3 2 7 3" xfId="2428"/>
    <cellStyle name="Normal 6 3 2 7 4" xfId="26423"/>
    <cellStyle name="Normal 6 3 2 8" xfId="1084"/>
    <cellStyle name="Normal 6 3 2 8 2" xfId="2430"/>
    <cellStyle name="Normal 6 3 2 9" xfId="2383"/>
    <cellStyle name="Normal 6 3 3" xfId="1085"/>
    <cellStyle name="Normal 6 3 3 10" xfId="26151"/>
    <cellStyle name="Normal 6 3 3 2" xfId="1086"/>
    <cellStyle name="Normal 6 3 3 2 2" xfId="1087"/>
    <cellStyle name="Normal 6 3 3 2 2 2" xfId="1088"/>
    <cellStyle name="Normal 6 3 3 2 2 2 2" xfId="2434"/>
    <cellStyle name="Normal 6 3 3 2 2 2 2 2" xfId="24885"/>
    <cellStyle name="Normal 6 3 3 2 2 2 2 3" xfId="25608"/>
    <cellStyle name="Normal 6 3 3 2 2 2 3" xfId="24506"/>
    <cellStyle name="Normal 6 3 3 2 2 2 4" xfId="25251"/>
    <cellStyle name="Normal 6 3 3 2 2 3" xfId="2433"/>
    <cellStyle name="Normal 6 3 3 2 2 3 2" xfId="24705"/>
    <cellStyle name="Normal 6 3 3 2 2 3 3" xfId="25428"/>
    <cellStyle name="Normal 6 3 3 2 2 4" xfId="24326"/>
    <cellStyle name="Normal 6 3 3 2 2 5" xfId="25071"/>
    <cellStyle name="Normal 6 3 3 2 2 6" xfId="26507"/>
    <cellStyle name="Normal 6 3 3 2 3" xfId="1089"/>
    <cellStyle name="Normal 6 3 3 2 3 2" xfId="2435"/>
    <cellStyle name="Normal 6 3 3 2 3 2 2" xfId="24797"/>
    <cellStyle name="Normal 6 3 3 2 3 2 3" xfId="25520"/>
    <cellStyle name="Normal 6 3 3 2 3 3" xfId="24418"/>
    <cellStyle name="Normal 6 3 3 2 3 4" xfId="25163"/>
    <cellStyle name="Normal 6 3 3 2 4" xfId="2432"/>
    <cellStyle name="Normal 6 3 3 2 4 2" xfId="24617"/>
    <cellStyle name="Normal 6 3 3 2 4 3" xfId="25340"/>
    <cellStyle name="Normal 6 3 3 2 5" xfId="24238"/>
    <cellStyle name="Normal 6 3 3 2 6" xfId="24983"/>
    <cellStyle name="Normal 6 3 3 2 7" xfId="26291"/>
    <cellStyle name="Normal 6 3 3 3" xfId="1090"/>
    <cellStyle name="Normal 6 3 3 3 2" xfId="1091"/>
    <cellStyle name="Normal 6 3 3 3 2 2" xfId="1092"/>
    <cellStyle name="Normal 6 3 3 3 2 2 2" xfId="2438"/>
    <cellStyle name="Normal 6 3 3 3 2 2 3" xfId="24841"/>
    <cellStyle name="Normal 6 3 3 3 2 2 4" xfId="25564"/>
    <cellStyle name="Normal 6 3 3 3 2 3" xfId="2437"/>
    <cellStyle name="Normal 6 3 3 3 2 4" xfId="24462"/>
    <cellStyle name="Normal 6 3 3 3 2 5" xfId="25207"/>
    <cellStyle name="Normal 6 3 3 3 2 6" xfId="26579"/>
    <cellStyle name="Normal 6 3 3 3 3" xfId="1093"/>
    <cellStyle name="Normal 6 3 3 3 3 2" xfId="2439"/>
    <cellStyle name="Normal 6 3 3 3 3 3" xfId="24661"/>
    <cellStyle name="Normal 6 3 3 3 3 4" xfId="25384"/>
    <cellStyle name="Normal 6 3 3 3 4" xfId="2436"/>
    <cellStyle name="Normal 6 3 3 3 5" xfId="24282"/>
    <cellStyle name="Normal 6 3 3 3 6" xfId="25027"/>
    <cellStyle name="Normal 6 3 3 3 7" xfId="26363"/>
    <cellStyle name="Normal 6 3 3 4" xfId="1094"/>
    <cellStyle name="Normal 6 3 3 4 2" xfId="1095"/>
    <cellStyle name="Normal 6 3 3 4 2 2" xfId="2441"/>
    <cellStyle name="Normal 6 3 3 4 2 3" xfId="24753"/>
    <cellStyle name="Normal 6 3 3 4 2 4" xfId="25476"/>
    <cellStyle name="Normal 6 3 3 4 3" xfId="2440"/>
    <cellStyle name="Normal 6 3 3 4 4" xfId="24374"/>
    <cellStyle name="Normal 6 3 3 4 5" xfId="25119"/>
    <cellStyle name="Normal 6 3 3 4 6" xfId="26435"/>
    <cellStyle name="Normal 6 3 3 5" xfId="1096"/>
    <cellStyle name="Normal 6 3 3 5 2" xfId="2442"/>
    <cellStyle name="Normal 6 3 3 5 3" xfId="24573"/>
    <cellStyle name="Normal 6 3 3 5 4" xfId="25296"/>
    <cellStyle name="Normal 6 3 3 6" xfId="2431"/>
    <cellStyle name="Normal 6 3 3 7" xfId="7934"/>
    <cellStyle name="Normal 6 3 3 8" xfId="24194"/>
    <cellStyle name="Normal 6 3 3 9" xfId="24939"/>
    <cellStyle name="Normal 6 3 4" xfId="1097"/>
    <cellStyle name="Normal 6 3 4 10" xfId="26164"/>
    <cellStyle name="Normal 6 3 4 2" xfId="1098"/>
    <cellStyle name="Normal 6 3 4 2 2" xfId="1099"/>
    <cellStyle name="Normal 6 3 4 2 2 2" xfId="1100"/>
    <cellStyle name="Normal 6 3 4 2 2 2 2" xfId="2446"/>
    <cellStyle name="Normal 6 3 4 2 2 2 3" xfId="24872"/>
    <cellStyle name="Normal 6 3 4 2 2 2 4" xfId="25595"/>
    <cellStyle name="Normal 6 3 4 2 2 3" xfId="2445"/>
    <cellStyle name="Normal 6 3 4 2 2 4" xfId="24493"/>
    <cellStyle name="Normal 6 3 4 2 2 5" xfId="25238"/>
    <cellStyle name="Normal 6 3 4 2 2 6" xfId="26520"/>
    <cellStyle name="Normal 6 3 4 2 3" xfId="1101"/>
    <cellStyle name="Normal 6 3 4 2 3 2" xfId="2447"/>
    <cellStyle name="Normal 6 3 4 2 3 3" xfId="24692"/>
    <cellStyle name="Normal 6 3 4 2 3 4" xfId="25415"/>
    <cellStyle name="Normal 6 3 4 2 4" xfId="2444"/>
    <cellStyle name="Normal 6 3 4 2 5" xfId="24313"/>
    <cellStyle name="Normal 6 3 4 2 6" xfId="25058"/>
    <cellStyle name="Normal 6 3 4 2 7" xfId="26304"/>
    <cellStyle name="Normal 6 3 4 3" xfId="1102"/>
    <cellStyle name="Normal 6 3 4 3 2" xfId="1103"/>
    <cellStyle name="Normal 6 3 4 3 2 2" xfId="1104"/>
    <cellStyle name="Normal 6 3 4 3 2 2 2" xfId="2450"/>
    <cellStyle name="Normal 6 3 4 3 2 3" xfId="2449"/>
    <cellStyle name="Normal 6 3 4 3 2 4" xfId="24784"/>
    <cellStyle name="Normal 6 3 4 3 2 5" xfId="25507"/>
    <cellStyle name="Normal 6 3 4 3 2 6" xfId="26592"/>
    <cellStyle name="Normal 6 3 4 3 3" xfId="1105"/>
    <cellStyle name="Normal 6 3 4 3 3 2" xfId="2451"/>
    <cellStyle name="Normal 6 3 4 3 4" xfId="2448"/>
    <cellStyle name="Normal 6 3 4 3 5" xfId="24405"/>
    <cellStyle name="Normal 6 3 4 3 6" xfId="25150"/>
    <cellStyle name="Normal 6 3 4 3 7" xfId="26376"/>
    <cellStyle name="Normal 6 3 4 4" xfId="1106"/>
    <cellStyle name="Normal 6 3 4 4 2" xfId="1107"/>
    <cellStyle name="Normal 6 3 4 4 2 2" xfId="2453"/>
    <cellStyle name="Normal 6 3 4 4 3" xfId="2452"/>
    <cellStyle name="Normal 6 3 4 4 4" xfId="24604"/>
    <cellStyle name="Normal 6 3 4 4 5" xfId="25327"/>
    <cellStyle name="Normal 6 3 4 4 6" xfId="26448"/>
    <cellStyle name="Normal 6 3 4 5" xfId="1108"/>
    <cellStyle name="Normal 6 3 4 5 2" xfId="2454"/>
    <cellStyle name="Normal 6 3 4 6" xfId="2443"/>
    <cellStyle name="Normal 6 3 4 7" xfId="14808"/>
    <cellStyle name="Normal 6 3 4 8" xfId="24225"/>
    <cellStyle name="Normal 6 3 4 9" xfId="24970"/>
    <cellStyle name="Normal 6 3 5" xfId="1109"/>
    <cellStyle name="Normal 6 3 5 10" xfId="26259"/>
    <cellStyle name="Normal 6 3 5 2" xfId="1110"/>
    <cellStyle name="Normal 6 3 5 2 2" xfId="1111"/>
    <cellStyle name="Normal 6 3 5 2 2 2" xfId="1112"/>
    <cellStyle name="Normal 6 3 5 2 2 2 2" xfId="2458"/>
    <cellStyle name="Normal 6 3 5 2 2 3" xfId="2457"/>
    <cellStyle name="Normal 6 3 5 2 2 4" xfId="24828"/>
    <cellStyle name="Normal 6 3 5 2 2 5" xfId="25551"/>
    <cellStyle name="Normal 6 3 5 2 2 6" xfId="26547"/>
    <cellStyle name="Normal 6 3 5 2 3" xfId="1113"/>
    <cellStyle name="Normal 6 3 5 2 3 2" xfId="2459"/>
    <cellStyle name="Normal 6 3 5 2 4" xfId="2456"/>
    <cellStyle name="Normal 6 3 5 2 5" xfId="24449"/>
    <cellStyle name="Normal 6 3 5 2 6" xfId="25194"/>
    <cellStyle name="Normal 6 3 5 2 7" xfId="26331"/>
    <cellStyle name="Normal 6 3 5 3" xfId="1114"/>
    <cellStyle name="Normal 6 3 5 3 2" xfId="1115"/>
    <cellStyle name="Normal 6 3 5 3 2 2" xfId="1116"/>
    <cellStyle name="Normal 6 3 5 3 2 2 2" xfId="2462"/>
    <cellStyle name="Normal 6 3 5 3 2 3" xfId="2461"/>
    <cellStyle name="Normal 6 3 5 3 2 4" xfId="26619"/>
    <cellStyle name="Normal 6 3 5 3 3" xfId="1117"/>
    <cellStyle name="Normal 6 3 5 3 3 2" xfId="2463"/>
    <cellStyle name="Normal 6 3 5 3 4" xfId="2460"/>
    <cellStyle name="Normal 6 3 5 3 5" xfId="24648"/>
    <cellStyle name="Normal 6 3 5 3 6" xfId="25371"/>
    <cellStyle name="Normal 6 3 5 3 7" xfId="26403"/>
    <cellStyle name="Normal 6 3 5 4" xfId="1118"/>
    <cellStyle name="Normal 6 3 5 4 2" xfId="1119"/>
    <cellStyle name="Normal 6 3 5 4 2 2" xfId="2465"/>
    <cellStyle name="Normal 6 3 5 4 3" xfId="2464"/>
    <cellStyle name="Normal 6 3 5 4 4" xfId="26475"/>
    <cellStyle name="Normal 6 3 5 5" xfId="1120"/>
    <cellStyle name="Normal 6 3 5 5 2" xfId="2466"/>
    <cellStyle name="Normal 6 3 5 6" xfId="2455"/>
    <cellStyle name="Normal 6 3 5 7" xfId="19504"/>
    <cellStyle name="Normal 6 3 5 8" xfId="24269"/>
    <cellStyle name="Normal 6 3 5 9" xfId="25014"/>
    <cellStyle name="Normal 6 3 6" xfId="1121"/>
    <cellStyle name="Normal 6 3 6 2" xfId="1122"/>
    <cellStyle name="Normal 6 3 6 2 2" xfId="1123"/>
    <cellStyle name="Normal 6 3 6 2 2 2" xfId="2469"/>
    <cellStyle name="Normal 6 3 6 2 3" xfId="2468"/>
    <cellStyle name="Normal 6 3 6 2 4" xfId="24738"/>
    <cellStyle name="Normal 6 3 6 2 5" xfId="25461"/>
    <cellStyle name="Normal 6 3 6 2 6" xfId="26494"/>
    <cellStyle name="Normal 6 3 6 3" xfId="1124"/>
    <cellStyle name="Normal 6 3 6 3 2" xfId="2470"/>
    <cellStyle name="Normal 6 3 6 4" xfId="2467"/>
    <cellStyle name="Normal 6 3 6 5" xfId="23992"/>
    <cellStyle name="Normal 6 3 6 6" xfId="24359"/>
    <cellStyle name="Normal 6 3 6 7" xfId="25104"/>
    <cellStyle name="Normal 6 3 6 8" xfId="26278"/>
    <cellStyle name="Normal 6 3 7" xfId="1125"/>
    <cellStyle name="Normal 6 3 7 2" xfId="1126"/>
    <cellStyle name="Normal 6 3 7 2 2" xfId="1127"/>
    <cellStyle name="Normal 6 3 7 2 2 2" xfId="2473"/>
    <cellStyle name="Normal 6 3 7 2 3" xfId="2472"/>
    <cellStyle name="Normal 6 3 7 2 4" xfId="26566"/>
    <cellStyle name="Normal 6 3 7 3" xfId="1128"/>
    <cellStyle name="Normal 6 3 7 3 2" xfId="2474"/>
    <cellStyle name="Normal 6 3 7 4" xfId="2471"/>
    <cellStyle name="Normal 6 3 7 5" xfId="24560"/>
    <cellStyle name="Normal 6 3 7 6" xfId="25283"/>
    <cellStyle name="Normal 6 3 7 7" xfId="26350"/>
    <cellStyle name="Normal 6 3 8" xfId="1129"/>
    <cellStyle name="Normal 6 3 8 2" xfId="1130"/>
    <cellStyle name="Normal 6 3 8 2 2" xfId="2476"/>
    <cellStyle name="Normal 6 3 8 3" xfId="2475"/>
    <cellStyle name="Normal 6 3 8 4" xfId="26422"/>
    <cellStyle name="Normal 6 3 9" xfId="1131"/>
    <cellStyle name="Normal 6 3 9 2" xfId="2477"/>
    <cellStyle name="Normal 6 4" xfId="1132"/>
    <cellStyle name="Normal 6 4 10" xfId="5393"/>
    <cellStyle name="Normal 6 4 11" xfId="24182"/>
    <cellStyle name="Normal 6 4 12" xfId="24925"/>
    <cellStyle name="Normal 6 4 13" xfId="26134"/>
    <cellStyle name="Normal 6 4 2" xfId="1133"/>
    <cellStyle name="Normal 6 4 2 10" xfId="26153"/>
    <cellStyle name="Normal 6 4 2 2" xfId="1134"/>
    <cellStyle name="Normal 6 4 2 2 2" xfId="1135"/>
    <cellStyle name="Normal 6 4 2 2 2 2" xfId="1136"/>
    <cellStyle name="Normal 6 4 2 2 2 2 2" xfId="2482"/>
    <cellStyle name="Normal 6 4 2 2 2 2 2 2" xfId="24887"/>
    <cellStyle name="Normal 6 4 2 2 2 2 2 3" xfId="25610"/>
    <cellStyle name="Normal 6 4 2 2 2 2 3" xfId="24508"/>
    <cellStyle name="Normal 6 4 2 2 2 2 4" xfId="25253"/>
    <cellStyle name="Normal 6 4 2 2 2 3" xfId="2481"/>
    <cellStyle name="Normal 6 4 2 2 2 3 2" xfId="24707"/>
    <cellStyle name="Normal 6 4 2 2 2 3 3" xfId="25430"/>
    <cellStyle name="Normal 6 4 2 2 2 4" xfId="24328"/>
    <cellStyle name="Normal 6 4 2 2 2 5" xfId="25073"/>
    <cellStyle name="Normal 6 4 2 2 2 6" xfId="26509"/>
    <cellStyle name="Normal 6 4 2 2 3" xfId="1137"/>
    <cellStyle name="Normal 6 4 2 2 3 2" xfId="2483"/>
    <cellStyle name="Normal 6 4 2 2 3 2 2" xfId="24799"/>
    <cellStyle name="Normal 6 4 2 2 3 2 3" xfId="25522"/>
    <cellStyle name="Normal 6 4 2 2 3 3" xfId="24420"/>
    <cellStyle name="Normal 6 4 2 2 3 4" xfId="25165"/>
    <cellStyle name="Normal 6 4 2 2 4" xfId="2480"/>
    <cellStyle name="Normal 6 4 2 2 4 2" xfId="24619"/>
    <cellStyle name="Normal 6 4 2 2 4 3" xfId="25342"/>
    <cellStyle name="Normal 6 4 2 2 5" xfId="7937"/>
    <cellStyle name="Normal 6 4 2 2 6" xfId="24240"/>
    <cellStyle name="Normal 6 4 2 2 7" xfId="24985"/>
    <cellStyle name="Normal 6 4 2 2 8" xfId="26293"/>
    <cellStyle name="Normal 6 4 2 3" xfId="1138"/>
    <cellStyle name="Normal 6 4 2 3 2" xfId="1139"/>
    <cellStyle name="Normal 6 4 2 3 2 2" xfId="1140"/>
    <cellStyle name="Normal 6 4 2 3 2 2 2" xfId="2486"/>
    <cellStyle name="Normal 6 4 2 3 2 2 3" xfId="24843"/>
    <cellStyle name="Normal 6 4 2 3 2 2 4" xfId="25566"/>
    <cellStyle name="Normal 6 4 2 3 2 3" xfId="2485"/>
    <cellStyle name="Normal 6 4 2 3 2 4" xfId="24464"/>
    <cellStyle name="Normal 6 4 2 3 2 5" xfId="25209"/>
    <cellStyle name="Normal 6 4 2 3 2 6" xfId="26581"/>
    <cellStyle name="Normal 6 4 2 3 3" xfId="1141"/>
    <cellStyle name="Normal 6 4 2 3 3 2" xfId="2487"/>
    <cellStyle name="Normal 6 4 2 3 3 3" xfId="24663"/>
    <cellStyle name="Normal 6 4 2 3 3 4" xfId="25386"/>
    <cellStyle name="Normal 6 4 2 3 4" xfId="2484"/>
    <cellStyle name="Normal 6 4 2 3 5" xfId="14811"/>
    <cellStyle name="Normal 6 4 2 3 6" xfId="24284"/>
    <cellStyle name="Normal 6 4 2 3 7" xfId="25029"/>
    <cellStyle name="Normal 6 4 2 3 8" xfId="26365"/>
    <cellStyle name="Normal 6 4 2 4" xfId="1142"/>
    <cellStyle name="Normal 6 4 2 4 2" xfId="1143"/>
    <cellStyle name="Normal 6 4 2 4 2 2" xfId="2489"/>
    <cellStyle name="Normal 6 4 2 4 2 3" xfId="24755"/>
    <cellStyle name="Normal 6 4 2 4 2 4" xfId="25478"/>
    <cellStyle name="Normal 6 4 2 4 3" xfId="2488"/>
    <cellStyle name="Normal 6 4 2 4 4" xfId="19507"/>
    <cellStyle name="Normal 6 4 2 4 5" xfId="24376"/>
    <cellStyle name="Normal 6 4 2 4 6" xfId="25121"/>
    <cellStyle name="Normal 6 4 2 4 7" xfId="26437"/>
    <cellStyle name="Normal 6 4 2 5" xfId="1144"/>
    <cellStyle name="Normal 6 4 2 5 2" xfId="2490"/>
    <cellStyle name="Normal 6 4 2 5 3" xfId="23995"/>
    <cellStyle name="Normal 6 4 2 5 4" xfId="24575"/>
    <cellStyle name="Normal 6 4 2 5 5" xfId="25298"/>
    <cellStyle name="Normal 6 4 2 6" xfId="2479"/>
    <cellStyle name="Normal 6 4 2 7" xfId="5394"/>
    <cellStyle name="Normal 6 4 2 8" xfId="24196"/>
    <cellStyle name="Normal 6 4 2 9" xfId="24941"/>
    <cellStyle name="Normal 6 4 3" xfId="1145"/>
    <cellStyle name="Normal 6 4 3 10" xfId="26166"/>
    <cellStyle name="Normal 6 4 3 2" xfId="1146"/>
    <cellStyle name="Normal 6 4 3 2 2" xfId="1147"/>
    <cellStyle name="Normal 6 4 3 2 2 2" xfId="1148"/>
    <cellStyle name="Normal 6 4 3 2 2 2 2" xfId="2494"/>
    <cellStyle name="Normal 6 4 3 2 2 2 3" xfId="24874"/>
    <cellStyle name="Normal 6 4 3 2 2 2 4" xfId="25597"/>
    <cellStyle name="Normal 6 4 3 2 2 3" xfId="2493"/>
    <cellStyle name="Normal 6 4 3 2 2 4" xfId="24495"/>
    <cellStyle name="Normal 6 4 3 2 2 5" xfId="25240"/>
    <cellStyle name="Normal 6 4 3 2 2 6" xfId="26522"/>
    <cellStyle name="Normal 6 4 3 2 3" xfId="1149"/>
    <cellStyle name="Normal 6 4 3 2 3 2" xfId="2495"/>
    <cellStyle name="Normal 6 4 3 2 3 3" xfId="24694"/>
    <cellStyle name="Normal 6 4 3 2 3 4" xfId="25417"/>
    <cellStyle name="Normal 6 4 3 2 4" xfId="2492"/>
    <cellStyle name="Normal 6 4 3 2 5" xfId="24315"/>
    <cellStyle name="Normal 6 4 3 2 6" xfId="25060"/>
    <cellStyle name="Normal 6 4 3 2 7" xfId="26306"/>
    <cellStyle name="Normal 6 4 3 3" xfId="1150"/>
    <cellStyle name="Normal 6 4 3 3 2" xfId="1151"/>
    <cellStyle name="Normal 6 4 3 3 2 2" xfId="1152"/>
    <cellStyle name="Normal 6 4 3 3 2 2 2" xfId="2498"/>
    <cellStyle name="Normal 6 4 3 3 2 3" xfId="2497"/>
    <cellStyle name="Normal 6 4 3 3 2 4" xfId="24786"/>
    <cellStyle name="Normal 6 4 3 3 2 5" xfId="25509"/>
    <cellStyle name="Normal 6 4 3 3 2 6" xfId="26594"/>
    <cellStyle name="Normal 6 4 3 3 3" xfId="1153"/>
    <cellStyle name="Normal 6 4 3 3 3 2" xfId="2499"/>
    <cellStyle name="Normal 6 4 3 3 4" xfId="2496"/>
    <cellStyle name="Normal 6 4 3 3 5" xfId="24407"/>
    <cellStyle name="Normal 6 4 3 3 6" xfId="25152"/>
    <cellStyle name="Normal 6 4 3 3 7" xfId="26378"/>
    <cellStyle name="Normal 6 4 3 4" xfId="1154"/>
    <cellStyle name="Normal 6 4 3 4 2" xfId="1155"/>
    <cellStyle name="Normal 6 4 3 4 2 2" xfId="2501"/>
    <cellStyle name="Normal 6 4 3 4 3" xfId="2500"/>
    <cellStyle name="Normal 6 4 3 4 4" xfId="24606"/>
    <cellStyle name="Normal 6 4 3 4 5" xfId="25329"/>
    <cellStyle name="Normal 6 4 3 4 6" xfId="26450"/>
    <cellStyle name="Normal 6 4 3 5" xfId="1156"/>
    <cellStyle name="Normal 6 4 3 5 2" xfId="2502"/>
    <cellStyle name="Normal 6 4 3 6" xfId="2491"/>
    <cellStyle name="Normal 6 4 3 7" xfId="7936"/>
    <cellStyle name="Normal 6 4 3 8" xfId="24227"/>
    <cellStyle name="Normal 6 4 3 9" xfId="24972"/>
    <cellStyle name="Normal 6 4 4" xfId="1157"/>
    <cellStyle name="Normal 6 4 4 10" xfId="26261"/>
    <cellStyle name="Normal 6 4 4 2" xfId="1158"/>
    <cellStyle name="Normal 6 4 4 2 2" xfId="1159"/>
    <cellStyle name="Normal 6 4 4 2 2 2" xfId="1160"/>
    <cellStyle name="Normal 6 4 4 2 2 2 2" xfId="2506"/>
    <cellStyle name="Normal 6 4 4 2 2 3" xfId="2505"/>
    <cellStyle name="Normal 6 4 4 2 2 4" xfId="24830"/>
    <cellStyle name="Normal 6 4 4 2 2 5" xfId="25553"/>
    <cellStyle name="Normal 6 4 4 2 2 6" xfId="26549"/>
    <cellStyle name="Normal 6 4 4 2 3" xfId="1161"/>
    <cellStyle name="Normal 6 4 4 2 3 2" xfId="2507"/>
    <cellStyle name="Normal 6 4 4 2 4" xfId="2504"/>
    <cellStyle name="Normal 6 4 4 2 5" xfId="24451"/>
    <cellStyle name="Normal 6 4 4 2 6" xfId="25196"/>
    <cellStyle name="Normal 6 4 4 2 7" xfId="26333"/>
    <cellStyle name="Normal 6 4 4 3" xfId="1162"/>
    <cellStyle name="Normal 6 4 4 3 2" xfId="1163"/>
    <cellStyle name="Normal 6 4 4 3 2 2" xfId="1164"/>
    <cellStyle name="Normal 6 4 4 3 2 2 2" xfId="2510"/>
    <cellStyle name="Normal 6 4 4 3 2 3" xfId="2509"/>
    <cellStyle name="Normal 6 4 4 3 2 4" xfId="26621"/>
    <cellStyle name="Normal 6 4 4 3 3" xfId="1165"/>
    <cellStyle name="Normal 6 4 4 3 3 2" xfId="2511"/>
    <cellStyle name="Normal 6 4 4 3 4" xfId="2508"/>
    <cellStyle name="Normal 6 4 4 3 5" xfId="24650"/>
    <cellStyle name="Normal 6 4 4 3 6" xfId="25373"/>
    <cellStyle name="Normal 6 4 4 3 7" xfId="26405"/>
    <cellStyle name="Normal 6 4 4 4" xfId="1166"/>
    <cellStyle name="Normal 6 4 4 4 2" xfId="1167"/>
    <cellStyle name="Normal 6 4 4 4 2 2" xfId="2513"/>
    <cellStyle name="Normal 6 4 4 4 3" xfId="2512"/>
    <cellStyle name="Normal 6 4 4 4 4" xfId="26477"/>
    <cellStyle name="Normal 6 4 4 5" xfId="1168"/>
    <cellStyle name="Normal 6 4 4 5 2" xfId="2514"/>
    <cellStyle name="Normal 6 4 4 6" xfId="2503"/>
    <cellStyle name="Normal 6 4 4 7" xfId="14810"/>
    <cellStyle name="Normal 6 4 4 8" xfId="24271"/>
    <cellStyle name="Normal 6 4 4 9" xfId="25016"/>
    <cellStyle name="Normal 6 4 5" xfId="1169"/>
    <cellStyle name="Normal 6 4 5 2" xfId="1170"/>
    <cellStyle name="Normal 6 4 5 2 2" xfId="1171"/>
    <cellStyle name="Normal 6 4 5 2 2 2" xfId="2517"/>
    <cellStyle name="Normal 6 4 5 2 3" xfId="2516"/>
    <cellStyle name="Normal 6 4 5 2 4" xfId="24740"/>
    <cellStyle name="Normal 6 4 5 2 5" xfId="25463"/>
    <cellStyle name="Normal 6 4 5 2 6" xfId="26496"/>
    <cellStyle name="Normal 6 4 5 3" xfId="1172"/>
    <cellStyle name="Normal 6 4 5 3 2" xfId="2518"/>
    <cellStyle name="Normal 6 4 5 4" xfId="2515"/>
    <cellStyle name="Normal 6 4 5 5" xfId="19506"/>
    <cellStyle name="Normal 6 4 5 6" xfId="24361"/>
    <cellStyle name="Normal 6 4 5 7" xfId="25106"/>
    <cellStyle name="Normal 6 4 5 8" xfId="26280"/>
    <cellStyle name="Normal 6 4 6" xfId="1173"/>
    <cellStyle name="Normal 6 4 6 2" xfId="1174"/>
    <cellStyle name="Normal 6 4 6 2 2" xfId="1175"/>
    <cellStyle name="Normal 6 4 6 2 2 2" xfId="2521"/>
    <cellStyle name="Normal 6 4 6 2 3" xfId="2520"/>
    <cellStyle name="Normal 6 4 6 2 4" xfId="26568"/>
    <cellStyle name="Normal 6 4 6 3" xfId="1176"/>
    <cellStyle name="Normal 6 4 6 3 2" xfId="2522"/>
    <cellStyle name="Normal 6 4 6 4" xfId="2519"/>
    <cellStyle name="Normal 6 4 6 5" xfId="23994"/>
    <cellStyle name="Normal 6 4 6 6" xfId="24562"/>
    <cellStyle name="Normal 6 4 6 7" xfId="25285"/>
    <cellStyle name="Normal 6 4 6 8" xfId="26352"/>
    <cellStyle name="Normal 6 4 7" xfId="1177"/>
    <cellStyle name="Normal 6 4 7 2" xfId="1178"/>
    <cellStyle name="Normal 6 4 7 2 2" xfId="2524"/>
    <cellStyle name="Normal 6 4 7 3" xfId="2523"/>
    <cellStyle name="Normal 6 4 7 4" xfId="26424"/>
    <cellStyle name="Normal 6 4 8" xfId="1179"/>
    <cellStyle name="Normal 6 4 8 2" xfId="2525"/>
    <cellStyle name="Normal 6 4 9" xfId="2478"/>
    <cellStyle name="Normal 6 5" xfId="1180"/>
    <cellStyle name="Normal 6 5 10" xfId="26146"/>
    <cellStyle name="Normal 6 5 2" xfId="1181"/>
    <cellStyle name="Normal 6 5 2 2" xfId="1182"/>
    <cellStyle name="Normal 6 5 2 2 2" xfId="1183"/>
    <cellStyle name="Normal 6 5 2 2 2 2" xfId="2529"/>
    <cellStyle name="Normal 6 5 2 2 2 2 2" xfId="24880"/>
    <cellStyle name="Normal 6 5 2 2 2 2 3" xfId="25603"/>
    <cellStyle name="Normal 6 5 2 2 2 3" xfId="24501"/>
    <cellStyle name="Normal 6 5 2 2 2 4" xfId="25246"/>
    <cellStyle name="Normal 6 5 2 2 3" xfId="2528"/>
    <cellStyle name="Normal 6 5 2 2 3 2" xfId="24700"/>
    <cellStyle name="Normal 6 5 2 2 3 3" xfId="25423"/>
    <cellStyle name="Normal 6 5 2 2 4" xfId="24321"/>
    <cellStyle name="Normal 6 5 2 2 5" xfId="25066"/>
    <cellStyle name="Normal 6 5 2 2 6" xfId="26502"/>
    <cellStyle name="Normal 6 5 2 3" xfId="1184"/>
    <cellStyle name="Normal 6 5 2 3 2" xfId="2530"/>
    <cellStyle name="Normal 6 5 2 3 2 2" xfId="24792"/>
    <cellStyle name="Normal 6 5 2 3 2 3" xfId="25515"/>
    <cellStyle name="Normal 6 5 2 3 3" xfId="24413"/>
    <cellStyle name="Normal 6 5 2 3 4" xfId="25158"/>
    <cellStyle name="Normal 6 5 2 4" xfId="2527"/>
    <cellStyle name="Normal 6 5 2 4 2" xfId="24612"/>
    <cellStyle name="Normal 6 5 2 4 3" xfId="25335"/>
    <cellStyle name="Normal 6 5 2 5" xfId="7938"/>
    <cellStyle name="Normal 6 5 2 6" xfId="24233"/>
    <cellStyle name="Normal 6 5 2 7" xfId="24978"/>
    <cellStyle name="Normal 6 5 2 8" xfId="26286"/>
    <cellStyle name="Normal 6 5 3" xfId="1185"/>
    <cellStyle name="Normal 6 5 3 2" xfId="1186"/>
    <cellStyle name="Normal 6 5 3 2 2" xfId="1187"/>
    <cellStyle name="Normal 6 5 3 2 2 2" xfId="2533"/>
    <cellStyle name="Normal 6 5 3 2 2 3" xfId="24836"/>
    <cellStyle name="Normal 6 5 3 2 2 4" xfId="25559"/>
    <cellStyle name="Normal 6 5 3 2 3" xfId="2532"/>
    <cellStyle name="Normal 6 5 3 2 4" xfId="24457"/>
    <cellStyle name="Normal 6 5 3 2 5" xfId="25202"/>
    <cellStyle name="Normal 6 5 3 2 6" xfId="26574"/>
    <cellStyle name="Normal 6 5 3 3" xfId="1188"/>
    <cellStyle name="Normal 6 5 3 3 2" xfId="2534"/>
    <cellStyle name="Normal 6 5 3 3 3" xfId="24656"/>
    <cellStyle name="Normal 6 5 3 3 4" xfId="25379"/>
    <cellStyle name="Normal 6 5 3 4" xfId="2531"/>
    <cellStyle name="Normal 6 5 3 5" xfId="14812"/>
    <cellStyle name="Normal 6 5 3 6" xfId="24277"/>
    <cellStyle name="Normal 6 5 3 7" xfId="25022"/>
    <cellStyle name="Normal 6 5 3 8" xfId="26358"/>
    <cellStyle name="Normal 6 5 4" xfId="1189"/>
    <cellStyle name="Normal 6 5 4 2" xfId="1190"/>
    <cellStyle name="Normal 6 5 4 2 2" xfId="2536"/>
    <cellStyle name="Normal 6 5 4 2 3" xfId="24748"/>
    <cellStyle name="Normal 6 5 4 2 4" xfId="25471"/>
    <cellStyle name="Normal 6 5 4 3" xfId="2535"/>
    <cellStyle name="Normal 6 5 4 4" xfId="19508"/>
    <cellStyle name="Normal 6 5 4 5" xfId="24369"/>
    <cellStyle name="Normal 6 5 4 6" xfId="25114"/>
    <cellStyle name="Normal 6 5 4 7" xfId="26430"/>
    <cellStyle name="Normal 6 5 5" xfId="1191"/>
    <cellStyle name="Normal 6 5 5 2" xfId="2537"/>
    <cellStyle name="Normal 6 5 5 3" xfId="23996"/>
    <cellStyle name="Normal 6 5 5 4" xfId="24568"/>
    <cellStyle name="Normal 6 5 5 5" xfId="25291"/>
    <cellStyle name="Normal 6 5 6" xfId="2526"/>
    <cellStyle name="Normal 6 5 7" xfId="5395"/>
    <cellStyle name="Normal 6 5 8" xfId="24189"/>
    <cellStyle name="Normal 6 5 9" xfId="24934"/>
    <cellStyle name="Normal 6 6" xfId="1192"/>
    <cellStyle name="Normal 6 6 10" xfId="26159"/>
    <cellStyle name="Normal 6 6 2" xfId="1193"/>
    <cellStyle name="Normal 6 6 2 2" xfId="1194"/>
    <cellStyle name="Normal 6 6 2 2 2" xfId="1195"/>
    <cellStyle name="Normal 6 6 2 2 2 2" xfId="2541"/>
    <cellStyle name="Normal 6 6 2 2 2 3" xfId="24867"/>
    <cellStyle name="Normal 6 6 2 2 2 4" xfId="25590"/>
    <cellStyle name="Normal 6 6 2 2 3" xfId="2540"/>
    <cellStyle name="Normal 6 6 2 2 4" xfId="24488"/>
    <cellStyle name="Normal 6 6 2 2 5" xfId="25233"/>
    <cellStyle name="Normal 6 6 2 2 6" xfId="26515"/>
    <cellStyle name="Normal 6 6 2 3" xfId="1196"/>
    <cellStyle name="Normal 6 6 2 3 2" xfId="2542"/>
    <cellStyle name="Normal 6 6 2 3 3" xfId="24687"/>
    <cellStyle name="Normal 6 6 2 3 4" xfId="25410"/>
    <cellStyle name="Normal 6 6 2 4" xfId="2539"/>
    <cellStyle name="Normal 6 6 2 5" xfId="24308"/>
    <cellStyle name="Normal 6 6 2 6" xfId="25053"/>
    <cellStyle name="Normal 6 6 2 7" xfId="26299"/>
    <cellStyle name="Normal 6 6 3" xfId="1197"/>
    <cellStyle name="Normal 6 6 3 2" xfId="1198"/>
    <cellStyle name="Normal 6 6 3 2 2" xfId="1199"/>
    <cellStyle name="Normal 6 6 3 2 2 2" xfId="2545"/>
    <cellStyle name="Normal 6 6 3 2 3" xfId="2544"/>
    <cellStyle name="Normal 6 6 3 2 4" xfId="24779"/>
    <cellStyle name="Normal 6 6 3 2 5" xfId="25502"/>
    <cellStyle name="Normal 6 6 3 2 6" xfId="26587"/>
    <cellStyle name="Normal 6 6 3 3" xfId="1200"/>
    <cellStyle name="Normal 6 6 3 3 2" xfId="2546"/>
    <cellStyle name="Normal 6 6 3 4" xfId="2543"/>
    <cellStyle name="Normal 6 6 3 5" xfId="24400"/>
    <cellStyle name="Normal 6 6 3 6" xfId="25145"/>
    <cellStyle name="Normal 6 6 3 7" xfId="26371"/>
    <cellStyle name="Normal 6 6 4" xfId="1201"/>
    <cellStyle name="Normal 6 6 4 2" xfId="1202"/>
    <cellStyle name="Normal 6 6 4 2 2" xfId="2548"/>
    <cellStyle name="Normal 6 6 4 3" xfId="2547"/>
    <cellStyle name="Normal 6 6 4 4" xfId="24599"/>
    <cellStyle name="Normal 6 6 4 5" xfId="25322"/>
    <cellStyle name="Normal 6 6 4 6" xfId="26443"/>
    <cellStyle name="Normal 6 6 5" xfId="1203"/>
    <cellStyle name="Normal 6 6 5 2" xfId="2549"/>
    <cellStyle name="Normal 6 6 6" xfId="2538"/>
    <cellStyle name="Normal 6 6 7" xfId="5407"/>
    <cellStyle name="Normal 6 6 8" xfId="24220"/>
    <cellStyle name="Normal 6 6 9" xfId="24965"/>
    <cellStyle name="Normal 6 7" xfId="1204"/>
    <cellStyle name="Normal 6 7 2" xfId="1205"/>
    <cellStyle name="Normal 6 7 2 2" xfId="24823"/>
    <cellStyle name="Normal 6 7 2 2 2" xfId="25546"/>
    <cellStyle name="Normal 6 7 2 3" xfId="24444"/>
    <cellStyle name="Normal 6 7 2 4" xfId="25189"/>
    <cellStyle name="Normal 6 7 3" xfId="2550"/>
    <cellStyle name="Normal 6 7 3 2" xfId="24643"/>
    <cellStyle name="Normal 6 7 3 3" xfId="25366"/>
    <cellStyle name="Normal 6 7 4" xfId="7704"/>
    <cellStyle name="Normal 6 7 5" xfId="24264"/>
    <cellStyle name="Normal 6 7 6" xfId="25009"/>
    <cellStyle name="Normal 6 8" xfId="1206"/>
    <cellStyle name="Normal 6 8 10" xfId="26254"/>
    <cellStyle name="Normal 6 8 2" xfId="1207"/>
    <cellStyle name="Normal 6 8 2 2" xfId="1208"/>
    <cellStyle name="Normal 6 8 2 2 2" xfId="1209"/>
    <cellStyle name="Normal 6 8 2 2 2 2" xfId="2554"/>
    <cellStyle name="Normal 6 8 2 2 3" xfId="2553"/>
    <cellStyle name="Normal 6 8 2 2 4" xfId="26542"/>
    <cellStyle name="Normal 6 8 2 3" xfId="1210"/>
    <cellStyle name="Normal 6 8 2 3 2" xfId="2555"/>
    <cellStyle name="Normal 6 8 2 4" xfId="2552"/>
    <cellStyle name="Normal 6 8 2 5" xfId="24733"/>
    <cellStyle name="Normal 6 8 2 6" xfId="25456"/>
    <cellStyle name="Normal 6 8 2 7" xfId="26326"/>
    <cellStyle name="Normal 6 8 3" xfId="1211"/>
    <cellStyle name="Normal 6 8 3 2" xfId="1212"/>
    <cellStyle name="Normal 6 8 3 2 2" xfId="1213"/>
    <cellStyle name="Normal 6 8 3 2 2 2" xfId="2558"/>
    <cellStyle name="Normal 6 8 3 2 3" xfId="2557"/>
    <cellStyle name="Normal 6 8 3 2 4" xfId="26614"/>
    <cellStyle name="Normal 6 8 3 3" xfId="1214"/>
    <cellStyle name="Normal 6 8 3 3 2" xfId="2559"/>
    <cellStyle name="Normal 6 8 3 4" xfId="2556"/>
    <cellStyle name="Normal 6 8 3 5" xfId="26398"/>
    <cellStyle name="Normal 6 8 4" xfId="1215"/>
    <cellStyle name="Normal 6 8 4 2" xfId="1216"/>
    <cellStyle name="Normal 6 8 4 2 2" xfId="2561"/>
    <cellStyle name="Normal 6 8 4 3" xfId="2560"/>
    <cellStyle name="Normal 6 8 4 4" xfId="26470"/>
    <cellStyle name="Normal 6 8 5" xfId="1217"/>
    <cellStyle name="Normal 6 8 5 2" xfId="2562"/>
    <cellStyle name="Normal 6 8 6" xfId="2551"/>
    <cellStyle name="Normal 6 8 7" xfId="14579"/>
    <cellStyle name="Normal 6 8 8" xfId="24354"/>
    <cellStyle name="Normal 6 8 9" xfId="25099"/>
    <cellStyle name="Normal 6 9" xfId="1218"/>
    <cellStyle name="Normal 6 9 2" xfId="1219"/>
    <cellStyle name="Normal 6 9 2 2" xfId="1220"/>
    <cellStyle name="Normal 6 9 2 2 2" xfId="2565"/>
    <cellStyle name="Normal 6 9 2 3" xfId="2564"/>
    <cellStyle name="Normal 6 9 2 4" xfId="26489"/>
    <cellStyle name="Normal 6 9 3" xfId="1221"/>
    <cellStyle name="Normal 6 9 3 2" xfId="2566"/>
    <cellStyle name="Normal 6 9 4" xfId="2563"/>
    <cellStyle name="Normal 6 9 5" xfId="19275"/>
    <cellStyle name="Normal 6 9 6" xfId="24555"/>
    <cellStyle name="Normal 6 9 7" xfId="25278"/>
    <cellStyle name="Normal 6 9 8" xfId="26273"/>
    <cellStyle name="Normal 60" xfId="1222"/>
    <cellStyle name="Normal 60 2" xfId="2567"/>
    <cellStyle name="Normal 61" xfId="1223"/>
    <cellStyle name="Normal 61 2" xfId="2568"/>
    <cellStyle name="Normal 62" xfId="1224"/>
    <cellStyle name="Normal 62 2" xfId="2569"/>
    <cellStyle name="Normal 63" xfId="1225"/>
    <cellStyle name="Normal 63 2" xfId="2570"/>
    <cellStyle name="Normal 64" xfId="1226"/>
    <cellStyle name="Normal 64 2" xfId="2571"/>
    <cellStyle name="Normal 65" xfId="1227"/>
    <cellStyle name="Normal 65 2" xfId="2572"/>
    <cellStyle name="Normal 66" xfId="1228"/>
    <cellStyle name="Normal 66 2" xfId="2573"/>
    <cellStyle name="Normal 67" xfId="1229"/>
    <cellStyle name="Normal 67 2" xfId="2574"/>
    <cellStyle name="Normal 68" xfId="1230"/>
    <cellStyle name="Normal 68 2" xfId="1759"/>
    <cellStyle name="Normal 68 3" xfId="2575"/>
    <cellStyle name="Normal 69" xfId="1231"/>
    <cellStyle name="Normal 69 2" xfId="2576"/>
    <cellStyle name="Normal 7" xfId="1232"/>
    <cellStyle name="Normal 7 2" xfId="1233"/>
    <cellStyle name="Normal 7 2 2" xfId="1234"/>
    <cellStyle name="Normal 7 2 2 2" xfId="5268"/>
    <cellStyle name="Normal 7 2 2 2 2" xfId="5273"/>
    <cellStyle name="Normal 7 2 2 2 2 2" xfId="5275"/>
    <cellStyle name="Normal 7 2 2 2 2 2 2" xfId="7815"/>
    <cellStyle name="Normal 7 2 2 2 2 2 3" xfId="14689"/>
    <cellStyle name="Normal 7 2 2 2 2 2 4" xfId="19385"/>
    <cellStyle name="Normal 7 2 2 2 2 2 5" xfId="23876"/>
    <cellStyle name="Normal 7 2 2 2 2 3" xfId="7813"/>
    <cellStyle name="Normal 7 2 2 2 2 4" xfId="14687"/>
    <cellStyle name="Normal 7 2 2 2 2 5" xfId="19383"/>
    <cellStyle name="Normal 7 2 2 2 2 6" xfId="23874"/>
    <cellStyle name="Normal 7 2 2 2 3" xfId="7808"/>
    <cellStyle name="Normal 7 2 2 2 4" xfId="14682"/>
    <cellStyle name="Normal 7 2 2 2 5" xfId="19378"/>
    <cellStyle name="Normal 7 2 2 2 6" xfId="23869"/>
    <cellStyle name="Normal 7 2 2 3" xfId="7810"/>
    <cellStyle name="Normal 7 2 2 4" xfId="14684"/>
    <cellStyle name="Normal 7 2 2 5" xfId="19380"/>
    <cellStyle name="Normal 7 2 2 6" xfId="23871"/>
    <cellStyle name="Normal 7 2 2 7" xfId="5270"/>
    <cellStyle name="Normal 7 2 3" xfId="7709"/>
    <cellStyle name="Normal 7 2 3 2" xfId="26171"/>
    <cellStyle name="Normal 7 2 4" xfId="14584"/>
    <cellStyle name="Normal 7 2 5" xfId="19280"/>
    <cellStyle name="Normal 7 2 6" xfId="23776"/>
    <cellStyle name="Normal 7 2 7" xfId="24134"/>
    <cellStyle name="Normal 7 2 8" xfId="5170"/>
    <cellStyle name="Normal 7 2 9" xfId="26085"/>
    <cellStyle name="Normal 7 3" xfId="1760"/>
    <cellStyle name="Normal 7 3 2" xfId="2857"/>
    <cellStyle name="Normal 7 3 3" xfId="5408"/>
    <cellStyle name="Normal 7 4" xfId="1782"/>
    <cellStyle name="Normal 7 4 2" xfId="2878"/>
    <cellStyle name="Normal 7 4 3" xfId="7706"/>
    <cellStyle name="Normal 7 5" xfId="2577"/>
    <cellStyle name="Normal 7 5 2" xfId="14581"/>
    <cellStyle name="Normal 7 5 3" xfId="26135"/>
    <cellStyle name="Normal 7 6" xfId="19277"/>
    <cellStyle name="Normal 7 7" xfId="23773"/>
    <cellStyle name="Normal 7 8" xfId="24132"/>
    <cellStyle name="Normal 7 9" xfId="5167"/>
    <cellStyle name="Normal 70" xfId="1235"/>
    <cellStyle name="Normal 70 2" xfId="2578"/>
    <cellStyle name="Normal 71" xfId="1236"/>
    <cellStyle name="Normal 71 2" xfId="2579"/>
    <cellStyle name="Normal 72" xfId="1237"/>
    <cellStyle name="Normal 72 2" xfId="2580"/>
    <cellStyle name="Normal 73" xfId="1238"/>
    <cellStyle name="Normal 73 2" xfId="2581"/>
    <cellStyle name="Normal 74" xfId="1239"/>
    <cellStyle name="Normal 74 2" xfId="2582"/>
    <cellStyle name="Normal 75" xfId="1240"/>
    <cellStyle name="Normal 75 2" xfId="2583"/>
    <cellStyle name="Normal 76" xfId="1241"/>
    <cellStyle name="Normal 76 2" xfId="2584"/>
    <cellStyle name="Normal 76 3" xfId="26068"/>
    <cellStyle name="Normal 77" xfId="1242"/>
    <cellStyle name="Normal 77 2" xfId="2585"/>
    <cellStyle name="Normal 78" xfId="1243"/>
    <cellStyle name="Normal 78 2" xfId="2586"/>
    <cellStyle name="Normal 79" xfId="1244"/>
    <cellStyle name="Normal 8" xfId="1245"/>
    <cellStyle name="Normal 8 10" xfId="1246"/>
    <cellStyle name="Normal 8 10 2" xfId="1247"/>
    <cellStyle name="Normal 8 11" xfId="1248"/>
    <cellStyle name="Normal 8 12" xfId="1249"/>
    <cellStyle name="Normal 8 13" xfId="1250"/>
    <cellStyle name="Normal 8 13 2" xfId="1251"/>
    <cellStyle name="Normal 8 13 2 2" xfId="1252"/>
    <cellStyle name="Normal 8 13 2 2 2" xfId="1253"/>
    <cellStyle name="Normal 8 13 2 2 2 2" xfId="2590"/>
    <cellStyle name="Normal 8 13 2 2 3" xfId="2589"/>
    <cellStyle name="Normal 8 13 2 2 4" xfId="26550"/>
    <cellStyle name="Normal 8 13 2 3" xfId="1254"/>
    <cellStyle name="Normal 8 13 2 3 2" xfId="2591"/>
    <cellStyle name="Normal 8 13 2 4" xfId="2588"/>
    <cellStyle name="Normal 8 13 2 5" xfId="26334"/>
    <cellStyle name="Normal 8 13 3" xfId="1255"/>
    <cellStyle name="Normal 8 13 3 2" xfId="1256"/>
    <cellStyle name="Normal 8 13 3 2 2" xfId="1257"/>
    <cellStyle name="Normal 8 13 3 2 2 2" xfId="2594"/>
    <cellStyle name="Normal 8 13 3 2 3" xfId="2593"/>
    <cellStyle name="Normal 8 13 3 2 4" xfId="26622"/>
    <cellStyle name="Normal 8 13 3 3" xfId="1258"/>
    <cellStyle name="Normal 8 13 3 3 2" xfId="2595"/>
    <cellStyle name="Normal 8 13 3 4" xfId="2592"/>
    <cellStyle name="Normal 8 13 3 5" xfId="26406"/>
    <cellStyle name="Normal 8 13 4" xfId="1259"/>
    <cellStyle name="Normal 8 13 4 2" xfId="1260"/>
    <cellStyle name="Normal 8 13 4 2 2" xfId="2597"/>
    <cellStyle name="Normal 8 13 4 3" xfId="2596"/>
    <cellStyle name="Normal 8 13 4 4" xfId="26478"/>
    <cellStyle name="Normal 8 13 5" xfId="1261"/>
    <cellStyle name="Normal 8 13 5 2" xfId="2598"/>
    <cellStyle name="Normal 8 13 6" xfId="2587"/>
    <cellStyle name="Normal 8 13 7" xfId="26262"/>
    <cellStyle name="Normal 8 14" xfId="1262"/>
    <cellStyle name="Normal 8 14 2" xfId="1263"/>
    <cellStyle name="Normal 8 14 2 2" xfId="1264"/>
    <cellStyle name="Normal 8 14 2 2 2" xfId="2601"/>
    <cellStyle name="Normal 8 14 2 3" xfId="2600"/>
    <cellStyle name="Normal 8 14 2 4" xfId="26497"/>
    <cellStyle name="Normal 8 14 3" xfId="1265"/>
    <cellStyle name="Normal 8 14 3 2" xfId="2602"/>
    <cellStyle name="Normal 8 14 4" xfId="2599"/>
    <cellStyle name="Normal 8 14 5" xfId="26281"/>
    <cellStyle name="Normal 8 15" xfId="1266"/>
    <cellStyle name="Normal 8 15 2" xfId="1267"/>
    <cellStyle name="Normal 8 15 2 2" xfId="1268"/>
    <cellStyle name="Normal 8 15 2 2 2" xfId="2605"/>
    <cellStyle name="Normal 8 15 2 3" xfId="2604"/>
    <cellStyle name="Normal 8 15 2 4" xfId="26569"/>
    <cellStyle name="Normal 8 15 3" xfId="1269"/>
    <cellStyle name="Normal 8 15 3 2" xfId="2606"/>
    <cellStyle name="Normal 8 15 4" xfId="2603"/>
    <cellStyle name="Normal 8 15 5" xfId="26353"/>
    <cellStyle name="Normal 8 16" xfId="1270"/>
    <cellStyle name="Normal 8 16 2" xfId="1271"/>
    <cellStyle name="Normal 8 16 2 2" xfId="2608"/>
    <cellStyle name="Normal 8 16 3" xfId="2607"/>
    <cellStyle name="Normal 8 16 4" xfId="26425"/>
    <cellStyle name="Normal 8 17" xfId="1272"/>
    <cellStyle name="Normal 8 17 2" xfId="2609"/>
    <cellStyle name="Normal 8 18" xfId="5271"/>
    <cellStyle name="Normal 8 18 2" xfId="26136"/>
    <cellStyle name="Normal 8 19" xfId="24183"/>
    <cellStyle name="Normal 8 2" xfId="1273"/>
    <cellStyle name="Normal 8 2 10" xfId="1274"/>
    <cellStyle name="Normal 8 2 10 2" xfId="1275"/>
    <cellStyle name="Normal 8 2 10 2 2" xfId="2612"/>
    <cellStyle name="Normal 8 2 10 3" xfId="2611"/>
    <cellStyle name="Normal 8 2 10 4" xfId="26426"/>
    <cellStyle name="Normal 8 2 11" xfId="1276"/>
    <cellStyle name="Normal 8 2 11 2" xfId="2613"/>
    <cellStyle name="Normal 8 2 12" xfId="2610"/>
    <cellStyle name="Normal 8 2 13" xfId="5409"/>
    <cellStyle name="Normal 8 2 14" xfId="24184"/>
    <cellStyle name="Normal 8 2 15" xfId="24927"/>
    <cellStyle name="Normal 8 2 16" xfId="26137"/>
    <cellStyle name="Normal 8 2 2" xfId="1277"/>
    <cellStyle name="Normal 8 2 2 10" xfId="26155"/>
    <cellStyle name="Normal 8 2 2 2" xfId="1278"/>
    <cellStyle name="Normal 8 2 2 2 2" xfId="1279"/>
    <cellStyle name="Normal 8 2 2 2 2 2" xfId="2616"/>
    <cellStyle name="Normal 8 2 2 2 2 2 2" xfId="24889"/>
    <cellStyle name="Normal 8 2 2 2 2 2 2 2" xfId="25612"/>
    <cellStyle name="Normal 8 2 2 2 2 2 3" xfId="24510"/>
    <cellStyle name="Normal 8 2 2 2 2 2 4" xfId="25255"/>
    <cellStyle name="Normal 8 2 2 2 2 3" xfId="24709"/>
    <cellStyle name="Normal 8 2 2 2 2 3 2" xfId="25432"/>
    <cellStyle name="Normal 8 2 2 2 2 4" xfId="24330"/>
    <cellStyle name="Normal 8 2 2 2 2 5" xfId="25075"/>
    <cellStyle name="Normal 8 2 2 2 3" xfId="1280"/>
    <cellStyle name="Normal 8 2 2 2 3 2" xfId="24801"/>
    <cellStyle name="Normal 8 2 2 2 3 2 2" xfId="25524"/>
    <cellStyle name="Normal 8 2 2 2 3 3" xfId="24422"/>
    <cellStyle name="Normal 8 2 2 2 3 4" xfId="25167"/>
    <cellStyle name="Normal 8 2 2 2 4" xfId="2615"/>
    <cellStyle name="Normal 8 2 2 2 4 2" xfId="24621"/>
    <cellStyle name="Normal 8 2 2 2 4 3" xfId="25344"/>
    <cellStyle name="Normal 8 2 2 2 5" xfId="24242"/>
    <cellStyle name="Normal 8 2 2 2 6" xfId="24987"/>
    <cellStyle name="Normal 8 2 2 3" xfId="1281"/>
    <cellStyle name="Normal 8 2 2 3 2" xfId="1282"/>
    <cellStyle name="Normal 8 2 2 3 2 2" xfId="1283"/>
    <cellStyle name="Normal 8 2 2 3 2 2 2" xfId="2619"/>
    <cellStyle name="Normal 8 2 2 3 2 2 3" xfId="24845"/>
    <cellStyle name="Normal 8 2 2 3 2 2 4" xfId="25568"/>
    <cellStyle name="Normal 8 2 2 3 2 3" xfId="2618"/>
    <cellStyle name="Normal 8 2 2 3 2 4" xfId="24466"/>
    <cellStyle name="Normal 8 2 2 3 2 5" xfId="25211"/>
    <cellStyle name="Normal 8 2 2 3 2 6" xfId="26511"/>
    <cellStyle name="Normal 8 2 2 3 3" xfId="1284"/>
    <cellStyle name="Normal 8 2 2 3 3 2" xfId="2620"/>
    <cellStyle name="Normal 8 2 2 3 3 3" xfId="24665"/>
    <cellStyle name="Normal 8 2 2 3 3 4" xfId="25388"/>
    <cellStyle name="Normal 8 2 2 3 4" xfId="2617"/>
    <cellStyle name="Normal 8 2 2 3 5" xfId="24286"/>
    <cellStyle name="Normal 8 2 2 3 6" xfId="25031"/>
    <cellStyle name="Normal 8 2 2 3 7" xfId="26295"/>
    <cellStyle name="Normal 8 2 2 4" xfId="1285"/>
    <cellStyle name="Normal 8 2 2 4 2" xfId="1286"/>
    <cellStyle name="Normal 8 2 2 4 2 2" xfId="1287"/>
    <cellStyle name="Normal 8 2 2 4 2 2 2" xfId="2623"/>
    <cellStyle name="Normal 8 2 2 4 2 3" xfId="2622"/>
    <cellStyle name="Normal 8 2 2 4 2 4" xfId="24757"/>
    <cellStyle name="Normal 8 2 2 4 2 5" xfId="25480"/>
    <cellStyle name="Normal 8 2 2 4 2 6" xfId="26583"/>
    <cellStyle name="Normal 8 2 2 4 3" xfId="1288"/>
    <cellStyle name="Normal 8 2 2 4 3 2" xfId="2624"/>
    <cellStyle name="Normal 8 2 2 4 4" xfId="2621"/>
    <cellStyle name="Normal 8 2 2 4 5" xfId="24378"/>
    <cellStyle name="Normal 8 2 2 4 6" xfId="25123"/>
    <cellStyle name="Normal 8 2 2 4 7" xfId="26367"/>
    <cellStyle name="Normal 8 2 2 5" xfId="1289"/>
    <cellStyle name="Normal 8 2 2 5 2" xfId="1290"/>
    <cellStyle name="Normal 8 2 2 5 2 2" xfId="2626"/>
    <cellStyle name="Normal 8 2 2 5 3" xfId="2625"/>
    <cellStyle name="Normal 8 2 2 5 4" xfId="24577"/>
    <cellStyle name="Normal 8 2 2 5 5" xfId="25300"/>
    <cellStyle name="Normal 8 2 2 5 6" xfId="26439"/>
    <cellStyle name="Normal 8 2 2 6" xfId="1291"/>
    <cellStyle name="Normal 8 2 2 6 2" xfId="2627"/>
    <cellStyle name="Normal 8 2 2 7" xfId="2614"/>
    <cellStyle name="Normal 8 2 2 8" xfId="24198"/>
    <cellStyle name="Normal 8 2 2 9" xfId="24943"/>
    <cellStyle name="Normal 8 2 3" xfId="1292"/>
    <cellStyle name="Normal 8 2 3 10" xfId="26168"/>
    <cellStyle name="Normal 8 2 3 2" xfId="1293"/>
    <cellStyle name="Normal 8 2 3 2 2" xfId="1294"/>
    <cellStyle name="Normal 8 2 3 2 2 2" xfId="24876"/>
    <cellStyle name="Normal 8 2 3 2 2 2 2" xfId="25599"/>
    <cellStyle name="Normal 8 2 3 2 2 3" xfId="24497"/>
    <cellStyle name="Normal 8 2 3 2 2 4" xfId="25242"/>
    <cellStyle name="Normal 8 2 3 2 3" xfId="2629"/>
    <cellStyle name="Normal 8 2 3 2 3 2" xfId="24696"/>
    <cellStyle name="Normal 8 2 3 2 3 3" xfId="25419"/>
    <cellStyle name="Normal 8 2 3 2 4" xfId="24317"/>
    <cellStyle name="Normal 8 2 3 2 5" xfId="25062"/>
    <cellStyle name="Normal 8 2 3 3" xfId="1295"/>
    <cellStyle name="Normal 8 2 3 3 2" xfId="1296"/>
    <cellStyle name="Normal 8 2 3 3 2 2" xfId="1297"/>
    <cellStyle name="Normal 8 2 3 3 2 2 2" xfId="2632"/>
    <cellStyle name="Normal 8 2 3 3 2 3" xfId="2631"/>
    <cellStyle name="Normal 8 2 3 3 2 4" xfId="24788"/>
    <cellStyle name="Normal 8 2 3 3 2 5" xfId="25511"/>
    <cellStyle name="Normal 8 2 3 3 2 6" xfId="26524"/>
    <cellStyle name="Normal 8 2 3 3 3" xfId="1298"/>
    <cellStyle name="Normal 8 2 3 3 3 2" xfId="2633"/>
    <cellStyle name="Normal 8 2 3 3 4" xfId="2630"/>
    <cellStyle name="Normal 8 2 3 3 5" xfId="24409"/>
    <cellStyle name="Normal 8 2 3 3 6" xfId="25154"/>
    <cellStyle name="Normal 8 2 3 3 7" xfId="26308"/>
    <cellStyle name="Normal 8 2 3 4" xfId="1299"/>
    <cellStyle name="Normal 8 2 3 4 2" xfId="1300"/>
    <cellStyle name="Normal 8 2 3 4 2 2" xfId="1301"/>
    <cellStyle name="Normal 8 2 3 4 2 2 2" xfId="2636"/>
    <cellStyle name="Normal 8 2 3 4 2 3" xfId="2635"/>
    <cellStyle name="Normal 8 2 3 4 2 4" xfId="26596"/>
    <cellStyle name="Normal 8 2 3 4 3" xfId="1302"/>
    <cellStyle name="Normal 8 2 3 4 3 2" xfId="2637"/>
    <cellStyle name="Normal 8 2 3 4 4" xfId="2634"/>
    <cellStyle name="Normal 8 2 3 4 5" xfId="24608"/>
    <cellStyle name="Normal 8 2 3 4 6" xfId="25331"/>
    <cellStyle name="Normal 8 2 3 4 7" xfId="26380"/>
    <cellStyle name="Normal 8 2 3 5" xfId="1303"/>
    <cellStyle name="Normal 8 2 3 5 2" xfId="1304"/>
    <cellStyle name="Normal 8 2 3 5 2 2" xfId="2639"/>
    <cellStyle name="Normal 8 2 3 5 3" xfId="2638"/>
    <cellStyle name="Normal 8 2 3 5 4" xfId="26452"/>
    <cellStyle name="Normal 8 2 3 6" xfId="1305"/>
    <cellStyle name="Normal 8 2 3 6 2" xfId="2640"/>
    <cellStyle name="Normal 8 2 3 7" xfId="2628"/>
    <cellStyle name="Normal 8 2 3 8" xfId="24229"/>
    <cellStyle name="Normal 8 2 3 9" xfId="24974"/>
    <cellStyle name="Normal 8 2 4" xfId="1306"/>
    <cellStyle name="Normal 8 2 4 2" xfId="1307"/>
    <cellStyle name="Normal 8 2 4 2 2" xfId="24832"/>
    <cellStyle name="Normal 8 2 4 2 2 2" xfId="25555"/>
    <cellStyle name="Normal 8 2 4 2 3" xfId="24453"/>
    <cellStyle name="Normal 8 2 4 2 4" xfId="25198"/>
    <cellStyle name="Normal 8 2 4 3" xfId="1308"/>
    <cellStyle name="Normal 8 2 4 3 2" xfId="24652"/>
    <cellStyle name="Normal 8 2 4 3 3" xfId="25375"/>
    <cellStyle name="Normal 8 2 4 4" xfId="2641"/>
    <cellStyle name="Normal 8 2 4 5" xfId="24273"/>
    <cellStyle name="Normal 8 2 4 6" xfId="25018"/>
    <cellStyle name="Normal 8 2 5" xfId="1309"/>
    <cellStyle name="Normal 8 2 5 2" xfId="24742"/>
    <cellStyle name="Normal 8 2 5 2 2" xfId="25465"/>
    <cellStyle name="Normal 8 2 5 3" xfId="24363"/>
    <cellStyle name="Normal 8 2 5 4" xfId="25108"/>
    <cellStyle name="Normal 8 2 6" xfId="1310"/>
    <cellStyle name="Normal 8 2 6 2" xfId="24564"/>
    <cellStyle name="Normal 8 2 6 3" xfId="25287"/>
    <cellStyle name="Normal 8 2 7" xfId="1311"/>
    <cellStyle name="Normal 8 2 7 2" xfId="1312"/>
    <cellStyle name="Normal 8 2 7 2 2" xfId="1313"/>
    <cellStyle name="Normal 8 2 7 2 2 2" xfId="1314"/>
    <cellStyle name="Normal 8 2 7 2 2 2 2" xfId="2645"/>
    <cellStyle name="Normal 8 2 7 2 2 3" xfId="2644"/>
    <cellStyle name="Normal 8 2 7 2 2 4" xfId="26551"/>
    <cellStyle name="Normal 8 2 7 2 3" xfId="1315"/>
    <cellStyle name="Normal 8 2 7 2 3 2" xfId="2646"/>
    <cellStyle name="Normal 8 2 7 2 4" xfId="2643"/>
    <cellStyle name="Normal 8 2 7 2 5" xfId="26335"/>
    <cellStyle name="Normal 8 2 7 3" xfId="1316"/>
    <cellStyle name="Normal 8 2 7 3 2" xfId="1317"/>
    <cellStyle name="Normal 8 2 7 3 2 2" xfId="1318"/>
    <cellStyle name="Normal 8 2 7 3 2 2 2" xfId="2649"/>
    <cellStyle name="Normal 8 2 7 3 2 3" xfId="2648"/>
    <cellStyle name="Normal 8 2 7 3 2 4" xfId="26623"/>
    <cellStyle name="Normal 8 2 7 3 3" xfId="1319"/>
    <cellStyle name="Normal 8 2 7 3 3 2" xfId="2650"/>
    <cellStyle name="Normal 8 2 7 3 4" xfId="2647"/>
    <cellStyle name="Normal 8 2 7 3 5" xfId="26407"/>
    <cellStyle name="Normal 8 2 7 4" xfId="1320"/>
    <cellStyle name="Normal 8 2 7 4 2" xfId="1321"/>
    <cellStyle name="Normal 8 2 7 4 2 2" xfId="2652"/>
    <cellStyle name="Normal 8 2 7 4 3" xfId="2651"/>
    <cellStyle name="Normal 8 2 7 4 4" xfId="26479"/>
    <cellStyle name="Normal 8 2 7 5" xfId="1322"/>
    <cellStyle name="Normal 8 2 7 5 2" xfId="2653"/>
    <cellStyle name="Normal 8 2 7 6" xfId="2642"/>
    <cellStyle name="Normal 8 2 7 7" xfId="26263"/>
    <cellStyle name="Normal 8 2 8" xfId="1323"/>
    <cellStyle name="Normal 8 2 8 2" xfId="1324"/>
    <cellStyle name="Normal 8 2 8 2 2" xfId="1325"/>
    <cellStyle name="Normal 8 2 8 2 2 2" xfId="2656"/>
    <cellStyle name="Normal 8 2 8 2 3" xfId="2655"/>
    <cellStyle name="Normal 8 2 8 2 4" xfId="26498"/>
    <cellStyle name="Normal 8 2 8 3" xfId="1326"/>
    <cellStyle name="Normal 8 2 8 3 2" xfId="2657"/>
    <cellStyle name="Normal 8 2 8 4" xfId="2654"/>
    <cellStyle name="Normal 8 2 8 5" xfId="26282"/>
    <cellStyle name="Normal 8 2 9" xfId="1327"/>
    <cellStyle name="Normal 8 2 9 2" xfId="1328"/>
    <cellStyle name="Normal 8 2 9 2 2" xfId="1329"/>
    <cellStyle name="Normal 8 2 9 2 2 2" xfId="2660"/>
    <cellStyle name="Normal 8 2 9 2 3" xfId="2659"/>
    <cellStyle name="Normal 8 2 9 2 4" xfId="26570"/>
    <cellStyle name="Normal 8 2 9 3" xfId="1330"/>
    <cellStyle name="Normal 8 2 9 3 2" xfId="2661"/>
    <cellStyle name="Normal 8 2 9 4" xfId="2658"/>
    <cellStyle name="Normal 8 2 9 5" xfId="26354"/>
    <cellStyle name="Normal 8 20" xfId="24926"/>
    <cellStyle name="Normal 8 3" xfId="1331"/>
    <cellStyle name="Normal 8 3 10" xfId="1332"/>
    <cellStyle name="Normal 8 3 10 2" xfId="2663"/>
    <cellStyle name="Normal 8 3 11" xfId="2662"/>
    <cellStyle name="Normal 8 3 12" xfId="7811"/>
    <cellStyle name="Normal 8 3 13" xfId="24197"/>
    <cellStyle name="Normal 8 3 14" xfId="24942"/>
    <cellStyle name="Normal 8 3 15" xfId="26154"/>
    <cellStyle name="Normal 8 3 2" xfId="1333"/>
    <cellStyle name="Normal 8 3 2 2" xfId="1334"/>
    <cellStyle name="Normal 8 3 2 2 2" xfId="1335"/>
    <cellStyle name="Normal 8 3 2 2 2 2" xfId="24888"/>
    <cellStyle name="Normal 8 3 2 2 2 2 2" xfId="25611"/>
    <cellStyle name="Normal 8 3 2 2 2 3" xfId="24509"/>
    <cellStyle name="Normal 8 3 2 2 2 4" xfId="25254"/>
    <cellStyle name="Normal 8 3 2 2 3" xfId="2665"/>
    <cellStyle name="Normal 8 3 2 2 3 2" xfId="24708"/>
    <cellStyle name="Normal 8 3 2 2 3 3" xfId="25431"/>
    <cellStyle name="Normal 8 3 2 2 4" xfId="24329"/>
    <cellStyle name="Normal 8 3 2 2 5" xfId="25074"/>
    <cellStyle name="Normal 8 3 2 3" xfId="1336"/>
    <cellStyle name="Normal 8 3 2 3 2" xfId="24800"/>
    <cellStyle name="Normal 8 3 2 3 2 2" xfId="25523"/>
    <cellStyle name="Normal 8 3 2 3 3" xfId="24421"/>
    <cellStyle name="Normal 8 3 2 3 4" xfId="25166"/>
    <cellStyle name="Normal 8 3 2 4" xfId="2664"/>
    <cellStyle name="Normal 8 3 2 4 2" xfId="24620"/>
    <cellStyle name="Normal 8 3 2 4 3" xfId="25343"/>
    <cellStyle name="Normal 8 3 2 5" xfId="24241"/>
    <cellStyle name="Normal 8 3 2 6" xfId="24986"/>
    <cellStyle name="Normal 8 3 3" xfId="1337"/>
    <cellStyle name="Normal 8 3 3 2" xfId="1338"/>
    <cellStyle name="Normal 8 3 3 2 2" xfId="24844"/>
    <cellStyle name="Normal 8 3 3 2 2 2" xfId="25567"/>
    <cellStyle name="Normal 8 3 3 2 3" xfId="24465"/>
    <cellStyle name="Normal 8 3 3 2 4" xfId="25210"/>
    <cellStyle name="Normal 8 3 3 3" xfId="1339"/>
    <cellStyle name="Normal 8 3 3 3 2" xfId="24664"/>
    <cellStyle name="Normal 8 3 3 3 3" xfId="25387"/>
    <cellStyle name="Normal 8 3 3 4" xfId="2666"/>
    <cellStyle name="Normal 8 3 3 5" xfId="24285"/>
    <cellStyle name="Normal 8 3 3 6" xfId="25030"/>
    <cellStyle name="Normal 8 3 4" xfId="1340"/>
    <cellStyle name="Normal 8 3 4 2" xfId="1341"/>
    <cellStyle name="Normal 8 3 4 2 2" xfId="24756"/>
    <cellStyle name="Normal 8 3 4 2 3" xfId="25479"/>
    <cellStyle name="Normal 8 3 4 3" xfId="24377"/>
    <cellStyle name="Normal 8 3 4 4" xfId="25122"/>
    <cellStyle name="Normal 8 3 5" xfId="1342"/>
    <cellStyle name="Normal 8 3 5 2" xfId="24576"/>
    <cellStyle name="Normal 8 3 5 3" xfId="25299"/>
    <cellStyle name="Normal 8 3 6" xfId="1343"/>
    <cellStyle name="Normal 8 3 7" xfId="1344"/>
    <cellStyle name="Normal 8 3 7 2" xfId="1345"/>
    <cellStyle name="Normal 8 3 7 2 2" xfId="1346"/>
    <cellStyle name="Normal 8 3 7 2 2 2" xfId="2669"/>
    <cellStyle name="Normal 8 3 7 2 3" xfId="2668"/>
    <cellStyle name="Normal 8 3 7 2 4" xfId="26510"/>
    <cellStyle name="Normal 8 3 7 3" xfId="1347"/>
    <cellStyle name="Normal 8 3 7 3 2" xfId="2670"/>
    <cellStyle name="Normal 8 3 7 4" xfId="2667"/>
    <cellStyle name="Normal 8 3 7 5" xfId="26294"/>
    <cellStyle name="Normal 8 3 8" xfId="1348"/>
    <cellStyle name="Normal 8 3 8 2" xfId="1349"/>
    <cellStyle name="Normal 8 3 8 2 2" xfId="1350"/>
    <cellStyle name="Normal 8 3 8 2 2 2" xfId="2673"/>
    <cellStyle name="Normal 8 3 8 2 3" xfId="2672"/>
    <cellStyle name="Normal 8 3 8 2 4" xfId="26582"/>
    <cellStyle name="Normal 8 3 8 3" xfId="1351"/>
    <cellStyle name="Normal 8 3 8 3 2" xfId="2674"/>
    <cellStyle name="Normal 8 3 8 4" xfId="2671"/>
    <cellStyle name="Normal 8 3 8 5" xfId="26366"/>
    <cellStyle name="Normal 8 3 9" xfId="1352"/>
    <cellStyle name="Normal 8 3 9 2" xfId="1353"/>
    <cellStyle name="Normal 8 3 9 2 2" xfId="2676"/>
    <cellStyle name="Normal 8 3 9 3" xfId="2675"/>
    <cellStyle name="Normal 8 3 9 4" xfId="26438"/>
    <cellStyle name="Normal 8 4" xfId="1354"/>
    <cellStyle name="Normal 8 4 10" xfId="1355"/>
    <cellStyle name="Normal 8 4 10 2" xfId="2678"/>
    <cellStyle name="Normal 8 4 11" xfId="2677"/>
    <cellStyle name="Normal 8 4 12" xfId="14685"/>
    <cellStyle name="Normal 8 4 13" xfId="24204"/>
    <cellStyle name="Normal 8 4 14" xfId="24949"/>
    <cellStyle name="Normal 8 4 15" xfId="26167"/>
    <cellStyle name="Normal 8 4 2" xfId="1356"/>
    <cellStyle name="Normal 8 4 2 2" xfId="1357"/>
    <cellStyle name="Normal 8 4 2 2 2" xfId="1358"/>
    <cellStyle name="Normal 8 4 2 2 2 2" xfId="24895"/>
    <cellStyle name="Normal 8 4 2 2 2 2 2" xfId="25618"/>
    <cellStyle name="Normal 8 4 2 2 2 3" xfId="24516"/>
    <cellStyle name="Normal 8 4 2 2 2 4" xfId="25261"/>
    <cellStyle name="Normal 8 4 2 2 3" xfId="2680"/>
    <cellStyle name="Normal 8 4 2 2 3 2" xfId="24715"/>
    <cellStyle name="Normal 8 4 2 2 3 3" xfId="25438"/>
    <cellStyle name="Normal 8 4 2 2 4" xfId="24336"/>
    <cellStyle name="Normal 8 4 2 2 5" xfId="25081"/>
    <cellStyle name="Normal 8 4 2 3" xfId="1359"/>
    <cellStyle name="Normal 8 4 2 3 2" xfId="24807"/>
    <cellStyle name="Normal 8 4 2 3 2 2" xfId="25530"/>
    <cellStyle name="Normal 8 4 2 3 3" xfId="24428"/>
    <cellStyle name="Normal 8 4 2 3 4" xfId="25173"/>
    <cellStyle name="Normal 8 4 2 4" xfId="2679"/>
    <cellStyle name="Normal 8 4 2 4 2" xfId="24627"/>
    <cellStyle name="Normal 8 4 2 4 3" xfId="25350"/>
    <cellStyle name="Normal 8 4 2 5" xfId="24248"/>
    <cellStyle name="Normal 8 4 2 6" xfId="24993"/>
    <cellStyle name="Normal 8 4 3" xfId="1360"/>
    <cellStyle name="Normal 8 4 3 2" xfId="1361"/>
    <cellStyle name="Normal 8 4 3 2 2" xfId="24851"/>
    <cellStyle name="Normal 8 4 3 2 2 2" xfId="25574"/>
    <cellStyle name="Normal 8 4 3 2 3" xfId="24472"/>
    <cellStyle name="Normal 8 4 3 2 4" xfId="25217"/>
    <cellStyle name="Normal 8 4 3 3" xfId="1362"/>
    <cellStyle name="Normal 8 4 3 3 2" xfId="24671"/>
    <cellStyle name="Normal 8 4 3 3 3" xfId="25394"/>
    <cellStyle name="Normal 8 4 3 4" xfId="2681"/>
    <cellStyle name="Normal 8 4 3 5" xfId="24292"/>
    <cellStyle name="Normal 8 4 3 6" xfId="25037"/>
    <cellStyle name="Normal 8 4 4" xfId="1363"/>
    <cellStyle name="Normal 8 4 4 2" xfId="1364"/>
    <cellStyle name="Normal 8 4 4 2 2" xfId="24763"/>
    <cellStyle name="Normal 8 4 4 2 3" xfId="25486"/>
    <cellStyle name="Normal 8 4 4 3" xfId="24384"/>
    <cellStyle name="Normal 8 4 4 4" xfId="25129"/>
    <cellStyle name="Normal 8 4 5" xfId="1365"/>
    <cellStyle name="Normal 8 4 5 2" xfId="24583"/>
    <cellStyle name="Normal 8 4 5 3" xfId="25306"/>
    <cellStyle name="Normal 8 4 6" xfId="1366"/>
    <cellStyle name="Normal 8 4 7" xfId="1367"/>
    <cellStyle name="Normal 8 4 7 2" xfId="1368"/>
    <cellStyle name="Normal 8 4 7 2 2" xfId="1369"/>
    <cellStyle name="Normal 8 4 7 2 2 2" xfId="2684"/>
    <cellStyle name="Normal 8 4 7 2 3" xfId="2683"/>
    <cellStyle name="Normal 8 4 7 2 4" xfId="26523"/>
    <cellStyle name="Normal 8 4 7 3" xfId="1370"/>
    <cellStyle name="Normal 8 4 7 3 2" xfId="2685"/>
    <cellStyle name="Normal 8 4 7 4" xfId="2682"/>
    <cellStyle name="Normal 8 4 7 5" xfId="26307"/>
    <cellStyle name="Normal 8 4 8" xfId="1371"/>
    <cellStyle name="Normal 8 4 8 2" xfId="1372"/>
    <cellStyle name="Normal 8 4 8 2 2" xfId="1373"/>
    <cellStyle name="Normal 8 4 8 2 2 2" xfId="2688"/>
    <cellStyle name="Normal 8 4 8 2 3" xfId="2687"/>
    <cellStyle name="Normal 8 4 8 2 4" xfId="26595"/>
    <cellStyle name="Normal 8 4 8 3" xfId="1374"/>
    <cellStyle name="Normal 8 4 8 3 2" xfId="2689"/>
    <cellStyle name="Normal 8 4 8 4" xfId="2686"/>
    <cellStyle name="Normal 8 4 8 5" xfId="26379"/>
    <cellStyle name="Normal 8 4 9" xfId="1375"/>
    <cellStyle name="Normal 8 4 9 2" xfId="1376"/>
    <cellStyle name="Normal 8 4 9 2 2" xfId="2691"/>
    <cellStyle name="Normal 8 4 9 3" xfId="2690"/>
    <cellStyle name="Normal 8 4 9 4" xfId="26451"/>
    <cellStyle name="Normal 8 5" xfId="1377"/>
    <cellStyle name="Normal 8 5 10" xfId="24973"/>
    <cellStyle name="Normal 8 5 2" xfId="1378"/>
    <cellStyle name="Normal 8 5 2 2" xfId="1379"/>
    <cellStyle name="Normal 8 5 2 2 2" xfId="24875"/>
    <cellStyle name="Normal 8 5 2 2 2 2" xfId="25598"/>
    <cellStyle name="Normal 8 5 2 2 3" xfId="24496"/>
    <cellStyle name="Normal 8 5 2 2 4" xfId="25241"/>
    <cellStyle name="Normal 8 5 2 3" xfId="1380"/>
    <cellStyle name="Normal 8 5 2 3 2" xfId="24695"/>
    <cellStyle name="Normal 8 5 2 3 3" xfId="25418"/>
    <cellStyle name="Normal 8 5 2 4" xfId="2693"/>
    <cellStyle name="Normal 8 5 2 5" xfId="24316"/>
    <cellStyle name="Normal 8 5 2 6" xfId="25061"/>
    <cellStyle name="Normal 8 5 3" xfId="1381"/>
    <cellStyle name="Normal 8 5 3 2" xfId="1382"/>
    <cellStyle name="Normal 8 5 3 2 2" xfId="24787"/>
    <cellStyle name="Normal 8 5 3 2 3" xfId="25510"/>
    <cellStyle name="Normal 8 5 3 3" xfId="24408"/>
    <cellStyle name="Normal 8 5 3 4" xfId="25153"/>
    <cellStyle name="Normal 8 5 4" xfId="1383"/>
    <cellStyle name="Normal 8 5 4 2" xfId="24607"/>
    <cellStyle name="Normal 8 5 4 3" xfId="25330"/>
    <cellStyle name="Normal 8 5 5" xfId="1384"/>
    <cellStyle name="Normal 8 5 6" xfId="1385"/>
    <cellStyle name="Normal 8 5 7" xfId="2692"/>
    <cellStyle name="Normal 8 5 8" xfId="19381"/>
    <cellStyle name="Normal 8 5 9" xfId="24228"/>
    <cellStyle name="Normal 8 6" xfId="1386"/>
    <cellStyle name="Normal 8 6 10" xfId="25017"/>
    <cellStyle name="Normal 8 6 2" xfId="1387"/>
    <cellStyle name="Normal 8 6 2 2" xfId="1388"/>
    <cellStyle name="Normal 8 6 2 2 2" xfId="24831"/>
    <cellStyle name="Normal 8 6 2 2 3" xfId="25554"/>
    <cellStyle name="Normal 8 6 2 3" xfId="24452"/>
    <cellStyle name="Normal 8 6 2 4" xfId="25197"/>
    <cellStyle name="Normal 8 6 3" xfId="1389"/>
    <cellStyle name="Normal 8 6 3 2" xfId="1390"/>
    <cellStyle name="Normal 8 6 3 3" xfId="24651"/>
    <cellStyle name="Normal 8 6 3 4" xfId="25374"/>
    <cellStyle name="Normal 8 6 4" xfId="1391"/>
    <cellStyle name="Normal 8 6 5" xfId="1392"/>
    <cellStyle name="Normal 8 6 6" xfId="1393"/>
    <cellStyle name="Normal 8 6 7" xfId="2694"/>
    <cellStyle name="Normal 8 6 8" xfId="23872"/>
    <cellStyle name="Normal 8 6 9" xfId="24272"/>
    <cellStyle name="Normal 8 7" xfId="1394"/>
    <cellStyle name="Normal 8 7 2" xfId="1395"/>
    <cellStyle name="Normal 8 7 2 2" xfId="1396"/>
    <cellStyle name="Normal 8 7 2 3" xfId="24741"/>
    <cellStyle name="Normal 8 7 2 4" xfId="25464"/>
    <cellStyle name="Normal 8 7 3" xfId="1397"/>
    <cellStyle name="Normal 8 7 3 2" xfId="1398"/>
    <cellStyle name="Normal 8 7 4" xfId="1399"/>
    <cellStyle name="Normal 8 7 5" xfId="1400"/>
    <cellStyle name="Normal 8 7 6" xfId="1401"/>
    <cellStyle name="Normal 8 7 7" xfId="2695"/>
    <cellStyle name="Normal 8 7 8" xfId="24362"/>
    <cellStyle name="Normal 8 7 9" xfId="25107"/>
    <cellStyle name="Normal 8 8" xfId="1402"/>
    <cellStyle name="Normal 8 8 2" xfId="1403"/>
    <cellStyle name="Normal 8 8 3" xfId="24563"/>
    <cellStyle name="Normal 8 8 4" xfId="25286"/>
    <cellStyle name="Normal 8 9" xfId="1404"/>
    <cellStyle name="Normal 8 9 2" xfId="1405"/>
    <cellStyle name="Normal 80" xfId="1406"/>
    <cellStyle name="Normal 81" xfId="1737"/>
    <cellStyle name="Normal 81 2" xfId="2847"/>
    <cellStyle name="Normal 82" xfId="1767"/>
    <cellStyle name="Normal 82 2" xfId="2863"/>
    <cellStyle name="Normal 83" xfId="1772"/>
    <cellStyle name="Normal 83 2" xfId="2868"/>
    <cellStyle name="Normal 84" xfId="1766"/>
    <cellStyle name="Normal 84 2" xfId="2862"/>
    <cellStyle name="Normal 85" xfId="1773"/>
    <cellStyle name="Normal 85 2" xfId="2869"/>
    <cellStyle name="Normal 86" xfId="1774"/>
    <cellStyle name="Normal 86 2" xfId="2870"/>
    <cellStyle name="Normal 87" xfId="1787"/>
    <cellStyle name="Normal 87 2" xfId="2883"/>
    <cellStyle name="Normal 88" xfId="1790"/>
    <cellStyle name="Normal 88 2" xfId="2886"/>
    <cellStyle name="Normal 89" xfId="1799"/>
    <cellStyle name="Normal 9" xfId="1407"/>
    <cellStyle name="Normal 9 10" xfId="1408"/>
    <cellStyle name="Normal 9 10 2" xfId="1409"/>
    <cellStyle name="Normal 9 10 2 2" xfId="1410"/>
    <cellStyle name="Normal 9 10 2 2 2" xfId="2698"/>
    <cellStyle name="Normal 9 10 2 3" xfId="2697"/>
    <cellStyle name="Normal 9 10 2 4" xfId="26571"/>
    <cellStyle name="Normal 9 10 3" xfId="1411"/>
    <cellStyle name="Normal 9 10 3 2" xfId="2699"/>
    <cellStyle name="Normal 9 10 4" xfId="2696"/>
    <cellStyle name="Normal 9 10 5" xfId="26355"/>
    <cellStyle name="Normal 9 11" xfId="1412"/>
    <cellStyle name="Normal 9 11 2" xfId="1413"/>
    <cellStyle name="Normal 9 11 2 2" xfId="2701"/>
    <cellStyle name="Normal 9 11 3" xfId="2700"/>
    <cellStyle name="Normal 9 11 4" xfId="26427"/>
    <cellStyle name="Normal 9 12" xfId="1414"/>
    <cellStyle name="Normal 9 12 2" xfId="2702"/>
    <cellStyle name="Normal 9 13" xfId="5282"/>
    <cellStyle name="Normal 9 13 2" xfId="26138"/>
    <cellStyle name="Normal 9 14" xfId="24185"/>
    <cellStyle name="Normal 9 15" xfId="24928"/>
    <cellStyle name="Normal 9 2" xfId="1415"/>
    <cellStyle name="Normal 9 2 10" xfId="5399"/>
    <cellStyle name="Normal 9 2 11" xfId="24186"/>
    <cellStyle name="Normal 9 2 12" xfId="24929"/>
    <cellStyle name="Normal 9 2 13" xfId="26139"/>
    <cellStyle name="Normal 9 2 2" xfId="1416"/>
    <cellStyle name="Normal 9 2 2 10" xfId="26157"/>
    <cellStyle name="Normal 9 2 2 2" xfId="1417"/>
    <cellStyle name="Normal 9 2 2 2 2" xfId="1418"/>
    <cellStyle name="Normal 9 2 2 2 2 2" xfId="1419"/>
    <cellStyle name="Normal 9 2 2 2 2 2 2" xfId="2707"/>
    <cellStyle name="Normal 9 2 2 2 2 2 2 2" xfId="24891"/>
    <cellStyle name="Normal 9 2 2 2 2 2 2 3" xfId="25614"/>
    <cellStyle name="Normal 9 2 2 2 2 2 3" xfId="24512"/>
    <cellStyle name="Normal 9 2 2 2 2 2 4" xfId="25257"/>
    <cellStyle name="Normal 9 2 2 2 2 3" xfId="2706"/>
    <cellStyle name="Normal 9 2 2 2 2 3 2" xfId="24711"/>
    <cellStyle name="Normal 9 2 2 2 2 3 3" xfId="25434"/>
    <cellStyle name="Normal 9 2 2 2 2 4" xfId="24332"/>
    <cellStyle name="Normal 9 2 2 2 2 5" xfId="25077"/>
    <cellStyle name="Normal 9 2 2 2 2 6" xfId="26513"/>
    <cellStyle name="Normal 9 2 2 2 3" xfId="1420"/>
    <cellStyle name="Normal 9 2 2 2 3 2" xfId="2708"/>
    <cellStyle name="Normal 9 2 2 2 3 2 2" xfId="24803"/>
    <cellStyle name="Normal 9 2 2 2 3 2 3" xfId="25526"/>
    <cellStyle name="Normal 9 2 2 2 3 3" xfId="24424"/>
    <cellStyle name="Normal 9 2 2 2 3 4" xfId="25169"/>
    <cellStyle name="Normal 9 2 2 2 4" xfId="2705"/>
    <cellStyle name="Normal 9 2 2 2 4 2" xfId="24623"/>
    <cellStyle name="Normal 9 2 2 2 4 3" xfId="25346"/>
    <cellStyle name="Normal 9 2 2 2 5" xfId="24147"/>
    <cellStyle name="Normal 9 2 2 2 6" xfId="24244"/>
    <cellStyle name="Normal 9 2 2 2 7" xfId="24989"/>
    <cellStyle name="Normal 9 2 2 2 8" xfId="26297"/>
    <cellStyle name="Normal 9 2 2 3" xfId="1421"/>
    <cellStyle name="Normal 9 2 2 3 2" xfId="1422"/>
    <cellStyle name="Normal 9 2 2 3 2 2" xfId="1423"/>
    <cellStyle name="Normal 9 2 2 3 2 2 2" xfId="2711"/>
    <cellStyle name="Normal 9 2 2 3 2 2 3" xfId="24847"/>
    <cellStyle name="Normal 9 2 2 3 2 2 4" xfId="25570"/>
    <cellStyle name="Normal 9 2 2 3 2 3" xfId="2710"/>
    <cellStyle name="Normal 9 2 2 3 2 4" xfId="24468"/>
    <cellStyle name="Normal 9 2 2 3 2 5" xfId="25213"/>
    <cellStyle name="Normal 9 2 2 3 2 6" xfId="26585"/>
    <cellStyle name="Normal 9 2 2 3 3" xfId="1424"/>
    <cellStyle name="Normal 9 2 2 3 3 2" xfId="2712"/>
    <cellStyle name="Normal 9 2 2 3 3 3" xfId="24667"/>
    <cellStyle name="Normal 9 2 2 3 3 4" xfId="25390"/>
    <cellStyle name="Normal 9 2 2 3 4" xfId="2709"/>
    <cellStyle name="Normal 9 2 2 3 5" xfId="24288"/>
    <cellStyle name="Normal 9 2 2 3 6" xfId="25033"/>
    <cellStyle name="Normal 9 2 2 3 7" xfId="26369"/>
    <cellStyle name="Normal 9 2 2 4" xfId="1425"/>
    <cellStyle name="Normal 9 2 2 4 2" xfId="1426"/>
    <cellStyle name="Normal 9 2 2 4 2 2" xfId="2714"/>
    <cellStyle name="Normal 9 2 2 4 2 3" xfId="24759"/>
    <cellStyle name="Normal 9 2 2 4 2 4" xfId="25482"/>
    <cellStyle name="Normal 9 2 2 4 3" xfId="2713"/>
    <cellStyle name="Normal 9 2 2 4 4" xfId="24380"/>
    <cellStyle name="Normal 9 2 2 4 5" xfId="25125"/>
    <cellStyle name="Normal 9 2 2 4 6" xfId="26441"/>
    <cellStyle name="Normal 9 2 2 5" xfId="1427"/>
    <cellStyle name="Normal 9 2 2 5 2" xfId="2715"/>
    <cellStyle name="Normal 9 2 2 5 3" xfId="24579"/>
    <cellStyle name="Normal 9 2 2 5 4" xfId="25302"/>
    <cellStyle name="Normal 9 2 2 6" xfId="2704"/>
    <cellStyle name="Normal 9 2 2 7" xfId="24154"/>
    <cellStyle name="Normal 9 2 2 8" xfId="24200"/>
    <cellStyle name="Normal 9 2 2 9" xfId="24945"/>
    <cellStyle name="Normal 9 2 3" xfId="1428"/>
    <cellStyle name="Normal 9 2 3 2" xfId="1429"/>
    <cellStyle name="Normal 9 2 3 2 2" xfId="1430"/>
    <cellStyle name="Normal 9 2 3 2 2 2" xfId="1431"/>
    <cellStyle name="Normal 9 2 3 2 2 2 2" xfId="2719"/>
    <cellStyle name="Normal 9 2 3 2 2 2 3" xfId="24878"/>
    <cellStyle name="Normal 9 2 3 2 2 2 4" xfId="25601"/>
    <cellStyle name="Normal 9 2 3 2 2 3" xfId="2718"/>
    <cellStyle name="Normal 9 2 3 2 2 4" xfId="24499"/>
    <cellStyle name="Normal 9 2 3 2 2 5" xfId="25244"/>
    <cellStyle name="Normal 9 2 3 2 2 6" xfId="26526"/>
    <cellStyle name="Normal 9 2 3 2 3" xfId="1432"/>
    <cellStyle name="Normal 9 2 3 2 3 2" xfId="2720"/>
    <cellStyle name="Normal 9 2 3 2 3 3" xfId="24698"/>
    <cellStyle name="Normal 9 2 3 2 3 4" xfId="25421"/>
    <cellStyle name="Normal 9 2 3 2 4" xfId="2717"/>
    <cellStyle name="Normal 9 2 3 2 5" xfId="24319"/>
    <cellStyle name="Normal 9 2 3 2 6" xfId="25064"/>
    <cellStyle name="Normal 9 2 3 2 7" xfId="26310"/>
    <cellStyle name="Normal 9 2 3 3" xfId="1433"/>
    <cellStyle name="Normal 9 2 3 3 2" xfId="1434"/>
    <cellStyle name="Normal 9 2 3 3 2 2" xfId="1435"/>
    <cellStyle name="Normal 9 2 3 3 2 2 2" xfId="2723"/>
    <cellStyle name="Normal 9 2 3 3 2 3" xfId="2722"/>
    <cellStyle name="Normal 9 2 3 3 2 4" xfId="24790"/>
    <cellStyle name="Normal 9 2 3 3 2 5" xfId="25513"/>
    <cellStyle name="Normal 9 2 3 3 2 6" xfId="26598"/>
    <cellStyle name="Normal 9 2 3 3 3" xfId="1436"/>
    <cellStyle name="Normal 9 2 3 3 3 2" xfId="2724"/>
    <cellStyle name="Normal 9 2 3 3 4" xfId="2721"/>
    <cellStyle name="Normal 9 2 3 3 5" xfId="24411"/>
    <cellStyle name="Normal 9 2 3 3 6" xfId="25156"/>
    <cellStyle name="Normal 9 2 3 3 7" xfId="26382"/>
    <cellStyle name="Normal 9 2 3 4" xfId="1437"/>
    <cellStyle name="Normal 9 2 3 4 2" xfId="1438"/>
    <cellStyle name="Normal 9 2 3 4 2 2" xfId="2726"/>
    <cellStyle name="Normal 9 2 3 4 3" xfId="2725"/>
    <cellStyle name="Normal 9 2 3 4 4" xfId="24610"/>
    <cellStyle name="Normal 9 2 3 4 5" xfId="25333"/>
    <cellStyle name="Normal 9 2 3 4 6" xfId="26454"/>
    <cellStyle name="Normal 9 2 3 5" xfId="1439"/>
    <cellStyle name="Normal 9 2 3 5 2" xfId="2727"/>
    <cellStyle name="Normal 9 2 3 6" xfId="2716"/>
    <cellStyle name="Normal 9 2 3 7" xfId="24231"/>
    <cellStyle name="Normal 9 2 3 8" xfId="24976"/>
    <cellStyle name="Normal 9 2 3 9" xfId="26170"/>
    <cellStyle name="Normal 9 2 4" xfId="1440"/>
    <cellStyle name="Normal 9 2 4 2" xfId="1441"/>
    <cellStyle name="Normal 9 2 4 2 2" xfId="1442"/>
    <cellStyle name="Normal 9 2 4 2 2 2" xfId="1443"/>
    <cellStyle name="Normal 9 2 4 2 2 2 2" xfId="2731"/>
    <cellStyle name="Normal 9 2 4 2 2 3" xfId="2730"/>
    <cellStyle name="Normal 9 2 4 2 2 4" xfId="24834"/>
    <cellStyle name="Normal 9 2 4 2 2 5" xfId="25557"/>
    <cellStyle name="Normal 9 2 4 2 2 6" xfId="26553"/>
    <cellStyle name="Normal 9 2 4 2 3" xfId="1444"/>
    <cellStyle name="Normal 9 2 4 2 3 2" xfId="2732"/>
    <cellStyle name="Normal 9 2 4 2 4" xfId="2729"/>
    <cellStyle name="Normal 9 2 4 2 5" xfId="24455"/>
    <cellStyle name="Normal 9 2 4 2 6" xfId="25200"/>
    <cellStyle name="Normal 9 2 4 2 7" xfId="26337"/>
    <cellStyle name="Normal 9 2 4 3" xfId="1445"/>
    <cellStyle name="Normal 9 2 4 3 2" xfId="1446"/>
    <cellStyle name="Normal 9 2 4 3 2 2" xfId="1447"/>
    <cellStyle name="Normal 9 2 4 3 2 2 2" xfId="2735"/>
    <cellStyle name="Normal 9 2 4 3 2 3" xfId="2734"/>
    <cellStyle name="Normal 9 2 4 3 2 4" xfId="26625"/>
    <cellStyle name="Normal 9 2 4 3 3" xfId="1448"/>
    <cellStyle name="Normal 9 2 4 3 3 2" xfId="2736"/>
    <cellStyle name="Normal 9 2 4 3 4" xfId="2733"/>
    <cellStyle name="Normal 9 2 4 3 5" xfId="24654"/>
    <cellStyle name="Normal 9 2 4 3 6" xfId="25377"/>
    <cellStyle name="Normal 9 2 4 3 7" xfId="26409"/>
    <cellStyle name="Normal 9 2 4 4" xfId="1449"/>
    <cellStyle name="Normal 9 2 4 4 2" xfId="1450"/>
    <cellStyle name="Normal 9 2 4 4 2 2" xfId="2738"/>
    <cellStyle name="Normal 9 2 4 4 3" xfId="2737"/>
    <cellStyle name="Normal 9 2 4 4 4" xfId="26481"/>
    <cellStyle name="Normal 9 2 4 5" xfId="1451"/>
    <cellStyle name="Normal 9 2 4 5 2" xfId="2739"/>
    <cellStyle name="Normal 9 2 4 6" xfId="2728"/>
    <cellStyle name="Normal 9 2 4 7" xfId="24275"/>
    <cellStyle name="Normal 9 2 4 8" xfId="25020"/>
    <cellStyle name="Normal 9 2 4 9" xfId="26265"/>
    <cellStyle name="Normal 9 2 5" xfId="1452"/>
    <cellStyle name="Normal 9 2 5 2" xfId="1453"/>
    <cellStyle name="Normal 9 2 5 2 2" xfId="1454"/>
    <cellStyle name="Normal 9 2 5 2 2 2" xfId="2742"/>
    <cellStyle name="Normal 9 2 5 2 3" xfId="2741"/>
    <cellStyle name="Normal 9 2 5 2 4" xfId="24744"/>
    <cellStyle name="Normal 9 2 5 2 5" xfId="25467"/>
    <cellStyle name="Normal 9 2 5 2 6" xfId="26500"/>
    <cellStyle name="Normal 9 2 5 3" xfId="1455"/>
    <cellStyle name="Normal 9 2 5 3 2" xfId="2743"/>
    <cellStyle name="Normal 9 2 5 4" xfId="2740"/>
    <cellStyle name="Normal 9 2 5 5" xfId="24365"/>
    <cellStyle name="Normal 9 2 5 6" xfId="25110"/>
    <cellStyle name="Normal 9 2 5 7" xfId="26284"/>
    <cellStyle name="Normal 9 2 6" xfId="1456"/>
    <cellStyle name="Normal 9 2 6 2" xfId="1457"/>
    <cellStyle name="Normal 9 2 6 2 2" xfId="1458"/>
    <cellStyle name="Normal 9 2 6 2 2 2" xfId="2746"/>
    <cellStyle name="Normal 9 2 6 2 3" xfId="2745"/>
    <cellStyle name="Normal 9 2 6 2 4" xfId="26572"/>
    <cellStyle name="Normal 9 2 6 3" xfId="1459"/>
    <cellStyle name="Normal 9 2 6 3 2" xfId="2747"/>
    <cellStyle name="Normal 9 2 6 4" xfId="2744"/>
    <cellStyle name="Normal 9 2 6 5" xfId="24566"/>
    <cellStyle name="Normal 9 2 6 6" xfId="25289"/>
    <cellStyle name="Normal 9 2 6 7" xfId="26356"/>
    <cellStyle name="Normal 9 2 7" xfId="1460"/>
    <cellStyle name="Normal 9 2 7 2" xfId="1461"/>
    <cellStyle name="Normal 9 2 7 2 2" xfId="2749"/>
    <cellStyle name="Normal 9 2 7 3" xfId="2748"/>
    <cellStyle name="Normal 9 2 7 4" xfId="26428"/>
    <cellStyle name="Normal 9 2 8" xfId="1462"/>
    <cellStyle name="Normal 9 2 8 2" xfId="2750"/>
    <cellStyle name="Normal 9 2 9" xfId="2703"/>
    <cellStyle name="Normal 9 3" xfId="1463"/>
    <cellStyle name="Normal 9 3 10" xfId="26156"/>
    <cellStyle name="Normal 9 3 2" xfId="1464"/>
    <cellStyle name="Normal 9 3 2 2" xfId="1465"/>
    <cellStyle name="Normal 9 3 2 2 2" xfId="1466"/>
    <cellStyle name="Normal 9 3 2 2 2 2" xfId="2754"/>
    <cellStyle name="Normal 9 3 2 2 2 2 2" xfId="24890"/>
    <cellStyle name="Normal 9 3 2 2 2 2 3" xfId="25613"/>
    <cellStyle name="Normal 9 3 2 2 2 3" xfId="24511"/>
    <cellStyle name="Normal 9 3 2 2 2 4" xfId="25256"/>
    <cellStyle name="Normal 9 3 2 2 3" xfId="2753"/>
    <cellStyle name="Normal 9 3 2 2 3 2" xfId="24710"/>
    <cellStyle name="Normal 9 3 2 2 3 3" xfId="25433"/>
    <cellStyle name="Normal 9 3 2 2 4" xfId="24150"/>
    <cellStyle name="Normal 9 3 2 2 5" xfId="24331"/>
    <cellStyle name="Normal 9 3 2 2 6" xfId="25076"/>
    <cellStyle name="Normal 9 3 2 2 7" xfId="26512"/>
    <cellStyle name="Normal 9 3 2 3" xfId="1467"/>
    <cellStyle name="Normal 9 3 2 3 2" xfId="2755"/>
    <cellStyle name="Normal 9 3 2 3 2 2" xfId="24802"/>
    <cellStyle name="Normal 9 3 2 3 2 3" xfId="25525"/>
    <cellStyle name="Normal 9 3 2 3 3" xfId="24423"/>
    <cellStyle name="Normal 9 3 2 3 4" xfId="25168"/>
    <cellStyle name="Normal 9 3 2 4" xfId="2752"/>
    <cellStyle name="Normal 9 3 2 4 2" xfId="24622"/>
    <cellStyle name="Normal 9 3 2 4 3" xfId="25345"/>
    <cellStyle name="Normal 9 3 2 5" xfId="24155"/>
    <cellStyle name="Normal 9 3 2 6" xfId="24243"/>
    <cellStyle name="Normal 9 3 2 7" xfId="24988"/>
    <cellStyle name="Normal 9 3 2 8" xfId="26296"/>
    <cellStyle name="Normal 9 3 3" xfId="1468"/>
    <cellStyle name="Normal 9 3 3 2" xfId="1469"/>
    <cellStyle name="Normal 9 3 3 2 2" xfId="1470"/>
    <cellStyle name="Normal 9 3 3 2 2 2" xfId="2758"/>
    <cellStyle name="Normal 9 3 3 2 2 3" xfId="24846"/>
    <cellStyle name="Normal 9 3 3 2 2 4" xfId="25569"/>
    <cellStyle name="Normal 9 3 3 2 3" xfId="2757"/>
    <cellStyle name="Normal 9 3 3 2 4" xfId="24467"/>
    <cellStyle name="Normal 9 3 3 2 5" xfId="25212"/>
    <cellStyle name="Normal 9 3 3 2 6" xfId="26584"/>
    <cellStyle name="Normal 9 3 3 3" xfId="1471"/>
    <cellStyle name="Normal 9 3 3 3 2" xfId="2759"/>
    <cellStyle name="Normal 9 3 3 3 3" xfId="24666"/>
    <cellStyle name="Normal 9 3 3 3 4" xfId="25389"/>
    <cellStyle name="Normal 9 3 3 4" xfId="2756"/>
    <cellStyle name="Normal 9 3 3 5" xfId="24287"/>
    <cellStyle name="Normal 9 3 3 6" xfId="25032"/>
    <cellStyle name="Normal 9 3 3 7" xfId="26368"/>
    <cellStyle name="Normal 9 3 4" xfId="1472"/>
    <cellStyle name="Normal 9 3 4 2" xfId="1473"/>
    <cellStyle name="Normal 9 3 4 2 2" xfId="2761"/>
    <cellStyle name="Normal 9 3 4 2 3" xfId="24758"/>
    <cellStyle name="Normal 9 3 4 2 4" xfId="25481"/>
    <cellStyle name="Normal 9 3 4 3" xfId="2760"/>
    <cellStyle name="Normal 9 3 4 4" xfId="24379"/>
    <cellStyle name="Normal 9 3 4 5" xfId="25124"/>
    <cellStyle name="Normal 9 3 4 6" xfId="26440"/>
    <cellStyle name="Normal 9 3 5" xfId="1474"/>
    <cellStyle name="Normal 9 3 5 2" xfId="2762"/>
    <cellStyle name="Normal 9 3 5 3" xfId="24578"/>
    <cellStyle name="Normal 9 3 5 4" xfId="25301"/>
    <cellStyle name="Normal 9 3 6" xfId="2751"/>
    <cellStyle name="Normal 9 3 7" xfId="5410"/>
    <cellStyle name="Normal 9 3 8" xfId="24199"/>
    <cellStyle name="Normal 9 3 9" xfId="24944"/>
    <cellStyle name="Normal 9 4" xfId="1475"/>
    <cellStyle name="Normal 9 4 10" xfId="26169"/>
    <cellStyle name="Normal 9 4 2" xfId="1476"/>
    <cellStyle name="Normal 9 4 2 2" xfId="1477"/>
    <cellStyle name="Normal 9 4 2 2 2" xfId="1478"/>
    <cellStyle name="Normal 9 4 2 2 2 2" xfId="2766"/>
    <cellStyle name="Normal 9 4 2 2 2 2 2" xfId="24909"/>
    <cellStyle name="Normal 9 4 2 2 2 2 3" xfId="25632"/>
    <cellStyle name="Normal 9 4 2 2 2 3" xfId="24530"/>
    <cellStyle name="Normal 9 4 2 2 2 4" xfId="25275"/>
    <cellStyle name="Normal 9 4 2 2 3" xfId="2765"/>
    <cellStyle name="Normal 9 4 2 2 3 2" xfId="24729"/>
    <cellStyle name="Normal 9 4 2 2 3 3" xfId="25452"/>
    <cellStyle name="Normal 9 4 2 2 4" xfId="24350"/>
    <cellStyle name="Normal 9 4 2 2 5" xfId="25095"/>
    <cellStyle name="Normal 9 4 2 2 6" xfId="26525"/>
    <cellStyle name="Normal 9 4 2 3" xfId="1479"/>
    <cellStyle name="Normal 9 4 2 3 2" xfId="2767"/>
    <cellStyle name="Normal 9 4 2 3 2 2" xfId="24821"/>
    <cellStyle name="Normal 9 4 2 3 2 3" xfId="25544"/>
    <cellStyle name="Normal 9 4 2 3 3" xfId="24442"/>
    <cellStyle name="Normal 9 4 2 3 4" xfId="25187"/>
    <cellStyle name="Normal 9 4 2 4" xfId="2764"/>
    <cellStyle name="Normal 9 4 2 4 2" xfId="24641"/>
    <cellStyle name="Normal 9 4 2 4 3" xfId="25364"/>
    <cellStyle name="Normal 9 4 2 5" xfId="24262"/>
    <cellStyle name="Normal 9 4 2 6" xfId="25007"/>
    <cellStyle name="Normal 9 4 2 7" xfId="26309"/>
    <cellStyle name="Normal 9 4 3" xfId="1480"/>
    <cellStyle name="Normal 9 4 3 2" xfId="1481"/>
    <cellStyle name="Normal 9 4 3 2 2" xfId="1482"/>
    <cellStyle name="Normal 9 4 3 2 2 2" xfId="2770"/>
    <cellStyle name="Normal 9 4 3 2 2 3" xfId="24865"/>
    <cellStyle name="Normal 9 4 3 2 2 4" xfId="25588"/>
    <cellStyle name="Normal 9 4 3 2 3" xfId="2769"/>
    <cellStyle name="Normal 9 4 3 2 4" xfId="24486"/>
    <cellStyle name="Normal 9 4 3 2 5" xfId="25231"/>
    <cellStyle name="Normal 9 4 3 2 6" xfId="26597"/>
    <cellStyle name="Normal 9 4 3 3" xfId="1483"/>
    <cellStyle name="Normal 9 4 3 3 2" xfId="2771"/>
    <cellStyle name="Normal 9 4 3 3 3" xfId="24685"/>
    <cellStyle name="Normal 9 4 3 3 4" xfId="25408"/>
    <cellStyle name="Normal 9 4 3 4" xfId="2768"/>
    <cellStyle name="Normal 9 4 3 5" xfId="24306"/>
    <cellStyle name="Normal 9 4 3 6" xfId="25051"/>
    <cellStyle name="Normal 9 4 3 7" xfId="26381"/>
    <cellStyle name="Normal 9 4 4" xfId="1484"/>
    <cellStyle name="Normal 9 4 4 2" xfId="1485"/>
    <cellStyle name="Normal 9 4 4 2 2" xfId="2773"/>
    <cellStyle name="Normal 9 4 4 2 3" xfId="24777"/>
    <cellStyle name="Normal 9 4 4 2 4" xfId="25500"/>
    <cellStyle name="Normal 9 4 4 3" xfId="2772"/>
    <cellStyle name="Normal 9 4 4 4" xfId="24398"/>
    <cellStyle name="Normal 9 4 4 5" xfId="25143"/>
    <cellStyle name="Normal 9 4 4 6" xfId="26453"/>
    <cellStyle name="Normal 9 4 5" xfId="1486"/>
    <cellStyle name="Normal 9 4 5 2" xfId="2774"/>
    <cellStyle name="Normal 9 4 5 3" xfId="24597"/>
    <cellStyle name="Normal 9 4 5 4" xfId="25320"/>
    <cellStyle name="Normal 9 4 6" xfId="2763"/>
    <cellStyle name="Normal 9 4 7" xfId="7822"/>
    <cellStyle name="Normal 9 4 8" xfId="24218"/>
    <cellStyle name="Normal 9 4 9" xfId="24963"/>
    <cellStyle name="Normal 9 5" xfId="1487"/>
    <cellStyle name="Normal 9 5 10" xfId="26245"/>
    <cellStyle name="Normal 9 5 2" xfId="1488"/>
    <cellStyle name="Normal 9 5 2 2" xfId="1489"/>
    <cellStyle name="Normal 9 5 2 2 2" xfId="1490"/>
    <cellStyle name="Normal 9 5 2 2 2 2" xfId="2778"/>
    <cellStyle name="Normal 9 5 2 2 2 3" xfId="24877"/>
    <cellStyle name="Normal 9 5 2 2 2 4" xfId="25600"/>
    <cellStyle name="Normal 9 5 2 2 3" xfId="2777"/>
    <cellStyle name="Normal 9 5 2 2 4" xfId="24498"/>
    <cellStyle name="Normal 9 5 2 2 5" xfId="25243"/>
    <cellStyle name="Normal 9 5 2 2 6" xfId="26534"/>
    <cellStyle name="Normal 9 5 2 3" xfId="1491"/>
    <cellStyle name="Normal 9 5 2 3 2" xfId="2779"/>
    <cellStyle name="Normal 9 5 2 3 3" xfId="24697"/>
    <cellStyle name="Normal 9 5 2 3 4" xfId="25420"/>
    <cellStyle name="Normal 9 5 2 4" xfId="2776"/>
    <cellStyle name="Normal 9 5 2 5" xfId="24318"/>
    <cellStyle name="Normal 9 5 2 6" xfId="25063"/>
    <cellStyle name="Normal 9 5 2 7" xfId="26318"/>
    <cellStyle name="Normal 9 5 3" xfId="1492"/>
    <cellStyle name="Normal 9 5 3 2" xfId="1493"/>
    <cellStyle name="Normal 9 5 3 2 2" xfId="1494"/>
    <cellStyle name="Normal 9 5 3 2 2 2" xfId="2782"/>
    <cellStyle name="Normal 9 5 3 2 3" xfId="2781"/>
    <cellStyle name="Normal 9 5 3 2 4" xfId="24789"/>
    <cellStyle name="Normal 9 5 3 2 5" xfId="25512"/>
    <cellStyle name="Normal 9 5 3 2 6" xfId="26606"/>
    <cellStyle name="Normal 9 5 3 3" xfId="1495"/>
    <cellStyle name="Normal 9 5 3 3 2" xfId="2783"/>
    <cellStyle name="Normal 9 5 3 4" xfId="2780"/>
    <cellStyle name="Normal 9 5 3 5" xfId="24410"/>
    <cellStyle name="Normal 9 5 3 6" xfId="25155"/>
    <cellStyle name="Normal 9 5 3 7" xfId="26390"/>
    <cellStyle name="Normal 9 5 4" xfId="1496"/>
    <cellStyle name="Normal 9 5 4 2" xfId="1497"/>
    <cellStyle name="Normal 9 5 4 2 2" xfId="2785"/>
    <cellStyle name="Normal 9 5 4 3" xfId="2784"/>
    <cellStyle name="Normal 9 5 4 4" xfId="24609"/>
    <cellStyle name="Normal 9 5 4 5" xfId="25332"/>
    <cellStyle name="Normal 9 5 4 6" xfId="26462"/>
    <cellStyle name="Normal 9 5 5" xfId="1498"/>
    <cellStyle name="Normal 9 5 5 2" xfId="2786"/>
    <cellStyle name="Normal 9 5 6" xfId="2775"/>
    <cellStyle name="Normal 9 5 7" xfId="14696"/>
    <cellStyle name="Normal 9 5 8" xfId="24230"/>
    <cellStyle name="Normal 9 5 9" xfId="24975"/>
    <cellStyle name="Normal 9 6" xfId="1499"/>
    <cellStyle name="Normal 9 6 10" xfId="26251"/>
    <cellStyle name="Normal 9 6 2" xfId="1500"/>
    <cellStyle name="Normal 9 6 2 2" xfId="1501"/>
    <cellStyle name="Normal 9 6 2 2 2" xfId="1502"/>
    <cellStyle name="Normal 9 6 2 2 2 2" xfId="2790"/>
    <cellStyle name="Normal 9 6 2 2 3" xfId="2789"/>
    <cellStyle name="Normal 9 6 2 2 4" xfId="24833"/>
    <cellStyle name="Normal 9 6 2 2 5" xfId="25556"/>
    <cellStyle name="Normal 9 6 2 2 6" xfId="26540"/>
    <cellStyle name="Normal 9 6 2 3" xfId="1503"/>
    <cellStyle name="Normal 9 6 2 3 2" xfId="2791"/>
    <cellStyle name="Normal 9 6 2 4" xfId="2788"/>
    <cellStyle name="Normal 9 6 2 5" xfId="24454"/>
    <cellStyle name="Normal 9 6 2 6" xfId="25199"/>
    <cellStyle name="Normal 9 6 2 7" xfId="26324"/>
    <cellStyle name="Normal 9 6 3" xfId="1504"/>
    <cellStyle name="Normal 9 6 3 2" xfId="1505"/>
    <cellStyle name="Normal 9 6 3 2 2" xfId="1506"/>
    <cellStyle name="Normal 9 6 3 2 2 2" xfId="2794"/>
    <cellStyle name="Normal 9 6 3 2 3" xfId="2793"/>
    <cellStyle name="Normal 9 6 3 2 4" xfId="26612"/>
    <cellStyle name="Normal 9 6 3 3" xfId="1507"/>
    <cellStyle name="Normal 9 6 3 3 2" xfId="2795"/>
    <cellStyle name="Normal 9 6 3 4" xfId="2792"/>
    <cellStyle name="Normal 9 6 3 5" xfId="24653"/>
    <cellStyle name="Normal 9 6 3 6" xfId="25376"/>
    <cellStyle name="Normal 9 6 3 7" xfId="26396"/>
    <cellStyle name="Normal 9 6 4" xfId="1508"/>
    <cellStyle name="Normal 9 6 4 2" xfId="1509"/>
    <cellStyle name="Normal 9 6 4 2 2" xfId="2797"/>
    <cellStyle name="Normal 9 6 4 3" xfId="2796"/>
    <cellStyle name="Normal 9 6 4 4" xfId="26468"/>
    <cellStyle name="Normal 9 6 5" xfId="1510"/>
    <cellStyle name="Normal 9 6 5 2" xfId="2798"/>
    <cellStyle name="Normal 9 6 6" xfId="2787"/>
    <cellStyle name="Normal 9 6 7" xfId="19392"/>
    <cellStyle name="Normal 9 6 8" xfId="24274"/>
    <cellStyle name="Normal 9 6 9" xfId="25019"/>
    <cellStyle name="Normal 9 7" xfId="1511"/>
    <cellStyle name="Normal 9 7 10" xfId="26264"/>
    <cellStyle name="Normal 9 7 2" xfId="1512"/>
    <cellStyle name="Normal 9 7 2 2" xfId="1513"/>
    <cellStyle name="Normal 9 7 2 2 2" xfId="1514"/>
    <cellStyle name="Normal 9 7 2 2 2 2" xfId="2802"/>
    <cellStyle name="Normal 9 7 2 2 3" xfId="2801"/>
    <cellStyle name="Normal 9 7 2 2 4" xfId="26552"/>
    <cellStyle name="Normal 9 7 2 3" xfId="1515"/>
    <cellStyle name="Normal 9 7 2 3 2" xfId="2803"/>
    <cellStyle name="Normal 9 7 2 4" xfId="2800"/>
    <cellStyle name="Normal 9 7 2 5" xfId="24743"/>
    <cellStyle name="Normal 9 7 2 6" xfId="25466"/>
    <cellStyle name="Normal 9 7 2 7" xfId="26336"/>
    <cellStyle name="Normal 9 7 3" xfId="1516"/>
    <cellStyle name="Normal 9 7 3 2" xfId="1517"/>
    <cellStyle name="Normal 9 7 3 2 2" xfId="1518"/>
    <cellStyle name="Normal 9 7 3 2 2 2" xfId="2806"/>
    <cellStyle name="Normal 9 7 3 2 3" xfId="2805"/>
    <cellStyle name="Normal 9 7 3 2 4" xfId="26624"/>
    <cellStyle name="Normal 9 7 3 3" xfId="1519"/>
    <cellStyle name="Normal 9 7 3 3 2" xfId="2807"/>
    <cellStyle name="Normal 9 7 3 4" xfId="2804"/>
    <cellStyle name="Normal 9 7 3 5" xfId="26408"/>
    <cellStyle name="Normal 9 7 4" xfId="1520"/>
    <cellStyle name="Normal 9 7 4 2" xfId="1521"/>
    <cellStyle name="Normal 9 7 4 2 2" xfId="2809"/>
    <cellStyle name="Normal 9 7 4 3" xfId="2808"/>
    <cellStyle name="Normal 9 7 4 4" xfId="26480"/>
    <cellStyle name="Normal 9 7 5" xfId="1522"/>
    <cellStyle name="Normal 9 7 5 2" xfId="2810"/>
    <cellStyle name="Normal 9 7 6" xfId="2799"/>
    <cellStyle name="Normal 9 7 7" xfId="23883"/>
    <cellStyle name="Normal 9 7 8" xfId="24364"/>
    <cellStyle name="Normal 9 7 9" xfId="25109"/>
    <cellStyle name="Normal 9 8" xfId="1523"/>
    <cellStyle name="Normal 9 8 2" xfId="1524"/>
    <cellStyle name="Normal 9 8 2 2" xfId="1525"/>
    <cellStyle name="Normal 9 8 2 2 2" xfId="1526"/>
    <cellStyle name="Normal 9 8 2 2 2 2" xfId="2814"/>
    <cellStyle name="Normal 9 8 2 2 3" xfId="2813"/>
    <cellStyle name="Normal 9 8 2 2 4" xfId="26559"/>
    <cellStyle name="Normal 9 8 2 3" xfId="1527"/>
    <cellStyle name="Normal 9 8 2 3 2" xfId="2815"/>
    <cellStyle name="Normal 9 8 2 4" xfId="2812"/>
    <cellStyle name="Normal 9 8 2 5" xfId="26343"/>
    <cellStyle name="Normal 9 8 3" xfId="1528"/>
    <cellStyle name="Normal 9 8 3 2" xfId="1529"/>
    <cellStyle name="Normal 9 8 3 2 2" xfId="1530"/>
    <cellStyle name="Normal 9 8 3 2 2 2" xfId="2818"/>
    <cellStyle name="Normal 9 8 3 2 3" xfId="2817"/>
    <cellStyle name="Normal 9 8 3 2 4" xfId="26631"/>
    <cellStyle name="Normal 9 8 3 3" xfId="1531"/>
    <cellStyle name="Normal 9 8 3 3 2" xfId="2819"/>
    <cellStyle name="Normal 9 8 3 4" xfId="2816"/>
    <cellStyle name="Normal 9 8 3 5" xfId="26415"/>
    <cellStyle name="Normal 9 8 4" xfId="1532"/>
    <cellStyle name="Normal 9 8 4 2" xfId="1533"/>
    <cellStyle name="Normal 9 8 4 2 2" xfId="2821"/>
    <cellStyle name="Normal 9 8 4 3" xfId="2820"/>
    <cellStyle name="Normal 9 8 4 4" xfId="26487"/>
    <cellStyle name="Normal 9 8 5" xfId="1534"/>
    <cellStyle name="Normal 9 8 5 2" xfId="2822"/>
    <cellStyle name="Normal 9 8 6" xfId="2811"/>
    <cellStyle name="Normal 9 8 7" xfId="24565"/>
    <cellStyle name="Normal 9 8 8" xfId="25288"/>
    <cellStyle name="Normal 9 8 9" xfId="26271"/>
    <cellStyle name="Normal 9 9" xfId="1535"/>
    <cellStyle name="Normal 9 9 2" xfId="1536"/>
    <cellStyle name="Normal 9 9 2 2" xfId="1537"/>
    <cellStyle name="Normal 9 9 2 2 2" xfId="2825"/>
    <cellStyle name="Normal 9 9 2 3" xfId="2824"/>
    <cellStyle name="Normal 9 9 2 4" xfId="26499"/>
    <cellStyle name="Normal 9 9 3" xfId="1538"/>
    <cellStyle name="Normal 9 9 3 2" xfId="2826"/>
    <cellStyle name="Normal 9 9 4" xfId="2823"/>
    <cellStyle name="Normal 9 9 5" xfId="26283"/>
    <cellStyle name="Normal 90" xfId="1791"/>
    <cellStyle name="Normal 91" xfId="2846"/>
    <cellStyle name="Normal 92" xfId="2892"/>
    <cellStyle name="Normal 93" xfId="2843"/>
    <cellStyle name="Normal 94" xfId="2889"/>
    <cellStyle name="Normal 95" xfId="2830"/>
    <cellStyle name="Normal 96" xfId="2893"/>
    <cellStyle name="Normal 97" xfId="2897"/>
    <cellStyle name="Normal 98" xfId="24157"/>
    <cellStyle name="Normal 99" xfId="24158"/>
    <cellStyle name="Normal$" xfId="25905"/>
    <cellStyle name="Normal1" xfId="25906"/>
    <cellStyle name="Normal9" xfId="25907"/>
    <cellStyle name="Note 2" xfId="1539"/>
    <cellStyle name="Note 2 10" xfId="3420"/>
    <cellStyle name="Note 2 10 2" xfId="5958"/>
    <cellStyle name="Note 2 10 3" xfId="9768"/>
    <cellStyle name="Note 2 10 4" xfId="10598"/>
    <cellStyle name="Note 2 10 5" xfId="12946"/>
    <cellStyle name="Note 2 10 6" xfId="15604"/>
    <cellStyle name="Note 2 10 7" xfId="17642"/>
    <cellStyle name="Note 2 10 8" xfId="20300"/>
    <cellStyle name="Note 2 10 9" xfId="22271"/>
    <cellStyle name="Note 2 11" xfId="3385"/>
    <cellStyle name="Note 2 11 2" xfId="5923"/>
    <cellStyle name="Note 2 11 3" xfId="9058"/>
    <cellStyle name="Note 2 11 4" xfId="11830"/>
    <cellStyle name="Note 2 11 5" xfId="14288"/>
    <cellStyle name="Note 2 11 6" xfId="14994"/>
    <cellStyle name="Note 2 11 7" xfId="18984"/>
    <cellStyle name="Note 2 11 8" xfId="19690"/>
    <cellStyle name="Note 2 11 9" xfId="23505"/>
    <cellStyle name="Note 2 12" xfId="3263"/>
    <cellStyle name="Note 2 12 2" xfId="5801"/>
    <cellStyle name="Note 2 12 3" xfId="10166"/>
    <cellStyle name="Note 2 12 4" xfId="12259"/>
    <cellStyle name="Note 2 12 5" xfId="12353"/>
    <cellStyle name="Note 2 12 6" xfId="14078"/>
    <cellStyle name="Note 2 12 7" xfId="17049"/>
    <cellStyle name="Note 2 12 8" xfId="18774"/>
    <cellStyle name="Note 2 12 9" xfId="21740"/>
    <cellStyle name="Note 2 13" xfId="3509"/>
    <cellStyle name="Note 2 13 2" xfId="6047"/>
    <cellStyle name="Note 2 13 3" xfId="8841"/>
    <cellStyle name="Note 2 13 4" xfId="11525"/>
    <cellStyle name="Note 2 13 5" xfId="13954"/>
    <cellStyle name="Note 2 13 6" xfId="16544"/>
    <cellStyle name="Note 2 13 7" xfId="18650"/>
    <cellStyle name="Note 2 13 8" xfId="21240"/>
    <cellStyle name="Note 2 13 9" xfId="23199"/>
    <cellStyle name="Note 2 14" xfId="3551"/>
    <cellStyle name="Note 2 14 2" xfId="6089"/>
    <cellStyle name="Note 2 14 3" xfId="9008"/>
    <cellStyle name="Note 2 14 4" xfId="11024"/>
    <cellStyle name="Note 2 14 5" xfId="13405"/>
    <cellStyle name="Note 2 14 6" xfId="16038"/>
    <cellStyle name="Note 2 14 7" xfId="18101"/>
    <cellStyle name="Note 2 14 8" xfId="20734"/>
    <cellStyle name="Note 2 14 9" xfId="22697"/>
    <cellStyle name="Note 2 15" xfId="3711"/>
    <cellStyle name="Note 2 15 2" xfId="6249"/>
    <cellStyle name="Note 2 15 3" xfId="9356"/>
    <cellStyle name="Note 2 15 4" xfId="12086"/>
    <cellStyle name="Note 2 15 5" xfId="14566"/>
    <cellStyle name="Note 2 15 6" xfId="15621"/>
    <cellStyle name="Note 2 15 7" xfId="19262"/>
    <cellStyle name="Note 2 15 8" xfId="20317"/>
    <cellStyle name="Note 2 15 9" xfId="23758"/>
    <cellStyle name="Note 2 16" xfId="3773"/>
    <cellStyle name="Note 2 16 2" xfId="6311"/>
    <cellStyle name="Note 2 16 3" xfId="9150"/>
    <cellStyle name="Note 2 16 4" xfId="10773"/>
    <cellStyle name="Note 2 16 5" xfId="13128"/>
    <cellStyle name="Note 2 16 6" xfId="15987"/>
    <cellStyle name="Note 2 16 7" xfId="17824"/>
    <cellStyle name="Note 2 16 8" xfId="20683"/>
    <cellStyle name="Note 2 16 9" xfId="22445"/>
    <cellStyle name="Note 2 17" xfId="3618"/>
    <cellStyle name="Note 2 17 2" xfId="6156"/>
    <cellStyle name="Note 2 17 3" xfId="8296"/>
    <cellStyle name="Note 2 17 4" xfId="8124"/>
    <cellStyle name="Note 2 17 5" xfId="12433"/>
    <cellStyle name="Note 2 17 6" xfId="15114"/>
    <cellStyle name="Note 2 17 7" xfId="17129"/>
    <cellStyle name="Note 2 17 8" xfId="19810"/>
    <cellStyle name="Note 2 17 9" xfId="21813"/>
    <cellStyle name="Note 2 18" xfId="3885"/>
    <cellStyle name="Note 2 18 2" xfId="6423"/>
    <cellStyle name="Note 2 18 3" xfId="9494"/>
    <cellStyle name="Note 2 18 4" xfId="10189"/>
    <cellStyle name="Note 2 18 5" xfId="12442"/>
    <cellStyle name="Note 2 18 6" xfId="13254"/>
    <cellStyle name="Note 2 18 7" xfId="17138"/>
    <cellStyle name="Note 2 18 8" xfId="17950"/>
    <cellStyle name="Note 2 18 9" xfId="21821"/>
    <cellStyle name="Note 2 19" xfId="3897"/>
    <cellStyle name="Note 2 19 2" xfId="6435"/>
    <cellStyle name="Note 2 19 3" xfId="9245"/>
    <cellStyle name="Note 2 19 4" xfId="12166"/>
    <cellStyle name="Note 2 19 5" xfId="14649"/>
    <cellStyle name="Note 2 19 6" xfId="16617"/>
    <cellStyle name="Note 2 19 7" xfId="19345"/>
    <cellStyle name="Note 2 19 8" xfId="21313"/>
    <cellStyle name="Note 2 19 9" xfId="23840"/>
    <cellStyle name="Note 2 2" xfId="3058"/>
    <cellStyle name="Note 2 2 10" xfId="25909"/>
    <cellStyle name="Note 2 2 2" xfId="5597"/>
    <cellStyle name="Note 2 2 2 2" xfId="26042"/>
    <cellStyle name="Note 2 2 2 3" xfId="25910"/>
    <cellStyle name="Note 2 2 3" xfId="7993"/>
    <cellStyle name="Note 2 2 3 2" xfId="26043"/>
    <cellStyle name="Note 2 2 3 3" xfId="25911"/>
    <cellStyle name="Note 2 2 4" xfId="11540"/>
    <cellStyle name="Note 2 2 4 2" xfId="25912"/>
    <cellStyle name="Note 2 2 5" xfId="13972"/>
    <cellStyle name="Note 2 2 5 2" xfId="26041"/>
    <cellStyle name="Note 2 2 6" xfId="15498"/>
    <cellStyle name="Note 2 2 7" xfId="18668"/>
    <cellStyle name="Note 2 2 8" xfId="20194"/>
    <cellStyle name="Note 2 2 9" xfId="23214"/>
    <cellStyle name="Note 2 20" xfId="3940"/>
    <cellStyle name="Note 2 20 2" xfId="6478"/>
    <cellStyle name="Note 2 20 3" xfId="9148"/>
    <cellStyle name="Note 2 20 4" xfId="10593"/>
    <cellStyle name="Note 2 20 5" xfId="12941"/>
    <cellStyle name="Note 2 20 6" xfId="16801"/>
    <cellStyle name="Note 2 20 7" xfId="17637"/>
    <cellStyle name="Note 2 20 8" xfId="21497"/>
    <cellStyle name="Note 2 20 9" xfId="22266"/>
    <cellStyle name="Note 2 21" xfId="4033"/>
    <cellStyle name="Note 2 21 2" xfId="6571"/>
    <cellStyle name="Note 2 21 3" xfId="9300"/>
    <cellStyle name="Note 2 21 4" xfId="10309"/>
    <cellStyle name="Note 2 21 5" xfId="12624"/>
    <cellStyle name="Note 2 21 6" xfId="16780"/>
    <cellStyle name="Note 2 21 7" xfId="17320"/>
    <cellStyle name="Note 2 21 8" xfId="21476"/>
    <cellStyle name="Note 2 21 9" xfId="21979"/>
    <cellStyle name="Note 2 22" xfId="3649"/>
    <cellStyle name="Note 2 22 2" xfId="6187"/>
    <cellStyle name="Note 2 22 3" xfId="5439"/>
    <cellStyle name="Note 2 22 4" xfId="12272"/>
    <cellStyle name="Note 2 22 5" xfId="13240"/>
    <cellStyle name="Note 2 22 6" xfId="15770"/>
    <cellStyle name="Note 2 22 7" xfId="17936"/>
    <cellStyle name="Note 2 22 8" xfId="20466"/>
    <cellStyle name="Note 2 22 9" xfId="22545"/>
    <cellStyle name="Note 2 23" xfId="4077"/>
    <cellStyle name="Note 2 23 2" xfId="6615"/>
    <cellStyle name="Note 2 23 3" xfId="9011"/>
    <cellStyle name="Note 2 23 4" xfId="10801"/>
    <cellStyle name="Note 2 23 5" xfId="13161"/>
    <cellStyle name="Note 2 23 6" xfId="16293"/>
    <cellStyle name="Note 2 23 7" xfId="17857"/>
    <cellStyle name="Note 2 23 8" xfId="20989"/>
    <cellStyle name="Note 2 23 9" xfId="22472"/>
    <cellStyle name="Note 2 24" xfId="4131"/>
    <cellStyle name="Note 2 24 2" xfId="6669"/>
    <cellStyle name="Note 2 24 3" xfId="8647"/>
    <cellStyle name="Note 2 24 4" xfId="11154"/>
    <cellStyle name="Note 2 24 5" xfId="13550"/>
    <cellStyle name="Note 2 24 6" xfId="15536"/>
    <cellStyle name="Note 2 24 7" xfId="18246"/>
    <cellStyle name="Note 2 24 8" xfId="20232"/>
    <cellStyle name="Note 2 24 9" xfId="22827"/>
    <cellStyle name="Note 2 25" xfId="4174"/>
    <cellStyle name="Note 2 25 2" xfId="6712"/>
    <cellStyle name="Note 2 25 3" xfId="9093"/>
    <cellStyle name="Note 2 25 4" xfId="10792"/>
    <cellStyle name="Note 2 25 5" xfId="13151"/>
    <cellStyle name="Note 2 25 6" xfId="15942"/>
    <cellStyle name="Note 2 25 7" xfId="17847"/>
    <cellStyle name="Note 2 25 8" xfId="20638"/>
    <cellStyle name="Note 2 25 9" xfId="22463"/>
    <cellStyle name="Note 2 26" xfId="4209"/>
    <cellStyle name="Note 2 26 2" xfId="6747"/>
    <cellStyle name="Note 2 26 3" xfId="8086"/>
    <cellStyle name="Note 2 26 4" xfId="9350"/>
    <cellStyle name="Note 2 26 5" xfId="12473"/>
    <cellStyle name="Note 2 26 6" xfId="15953"/>
    <cellStyle name="Note 2 26 7" xfId="17169"/>
    <cellStyle name="Note 2 26 8" xfId="20649"/>
    <cellStyle name="Note 2 26 9" xfId="21848"/>
    <cellStyle name="Note 2 27" xfId="4259"/>
    <cellStyle name="Note 2 27 2" xfId="6797"/>
    <cellStyle name="Note 2 27 3" xfId="9412"/>
    <cellStyle name="Note 2 27 4" xfId="10086"/>
    <cellStyle name="Note 2 27 5" xfId="14926"/>
    <cellStyle name="Note 2 27 6" xfId="15002"/>
    <cellStyle name="Note 2 27 7" xfId="19622"/>
    <cellStyle name="Note 2 27 8" xfId="19698"/>
    <cellStyle name="Note 2 27 9" xfId="24089"/>
    <cellStyle name="Note 2 28" xfId="4302"/>
    <cellStyle name="Note 2 28 2" xfId="6840"/>
    <cellStyle name="Note 2 28 3" xfId="9121"/>
    <cellStyle name="Note 2 28 4" xfId="10314"/>
    <cellStyle name="Note 2 28 5" xfId="12631"/>
    <cellStyle name="Note 2 28 6" xfId="14882"/>
    <cellStyle name="Note 2 28 7" xfId="17327"/>
    <cellStyle name="Note 2 28 8" xfId="19578"/>
    <cellStyle name="Note 2 28 9" xfId="21985"/>
    <cellStyle name="Note 2 29" xfId="4345"/>
    <cellStyle name="Note 2 29 2" xfId="6883"/>
    <cellStyle name="Note 2 29 3" xfId="10126"/>
    <cellStyle name="Note 2 29 4" xfId="11575"/>
    <cellStyle name="Note 2 29 5" xfId="14012"/>
    <cellStyle name="Note 2 29 6" xfId="15853"/>
    <cellStyle name="Note 2 29 7" xfId="18708"/>
    <cellStyle name="Note 2 29 8" xfId="20549"/>
    <cellStyle name="Note 2 29 9" xfId="23249"/>
    <cellStyle name="Note 2 3" xfId="3035"/>
    <cellStyle name="Note 2 3 10" xfId="25913"/>
    <cellStyle name="Note 2 3 2" xfId="5574"/>
    <cellStyle name="Note 2 3 2 2" xfId="26044"/>
    <cellStyle name="Note 2 3 3" xfId="8520"/>
    <cellStyle name="Note 2 3 4" xfId="11539"/>
    <cellStyle name="Note 2 3 5" xfId="13971"/>
    <cellStyle name="Note 2 3 6" xfId="15565"/>
    <cellStyle name="Note 2 3 7" xfId="18667"/>
    <cellStyle name="Note 2 3 8" xfId="20261"/>
    <cellStyle name="Note 2 3 9" xfId="23213"/>
    <cellStyle name="Note 2 30" xfId="4388"/>
    <cellStyle name="Note 2 30 2" xfId="6926"/>
    <cellStyle name="Note 2 30 3" xfId="8986"/>
    <cellStyle name="Note 2 30 4" xfId="10659"/>
    <cellStyle name="Note 2 30 5" xfId="13008"/>
    <cellStyle name="Note 2 30 6" xfId="14966"/>
    <cellStyle name="Note 2 30 7" xfId="17704"/>
    <cellStyle name="Note 2 30 8" xfId="19662"/>
    <cellStyle name="Note 2 30 9" xfId="22332"/>
    <cellStyle name="Note 2 31" xfId="4431"/>
    <cellStyle name="Note 2 31 2" xfId="6969"/>
    <cellStyle name="Note 2 31 3" xfId="8751"/>
    <cellStyle name="Note 2 31 4" xfId="9382"/>
    <cellStyle name="Note 2 31 5" xfId="14915"/>
    <cellStyle name="Note 2 31 6" xfId="15712"/>
    <cellStyle name="Note 2 31 7" xfId="19611"/>
    <cellStyle name="Note 2 31 8" xfId="20408"/>
    <cellStyle name="Note 2 31 9" xfId="24079"/>
    <cellStyle name="Note 2 32" xfId="4449"/>
    <cellStyle name="Note 2 32 2" xfId="6987"/>
    <cellStyle name="Note 2 32 3" xfId="8069"/>
    <cellStyle name="Note 2 32 4" xfId="10547"/>
    <cellStyle name="Note 2 32 5" xfId="12890"/>
    <cellStyle name="Note 2 32 6" xfId="14069"/>
    <cellStyle name="Note 2 32 7" xfId="17586"/>
    <cellStyle name="Note 2 32 8" xfId="18765"/>
    <cellStyle name="Note 2 32 9" xfId="22218"/>
    <cellStyle name="Note 2 33" xfId="4506"/>
    <cellStyle name="Note 2 33 2" xfId="7044"/>
    <cellStyle name="Note 2 33 3" xfId="8684"/>
    <cellStyle name="Note 2 33 4" xfId="10651"/>
    <cellStyle name="Note 2 33 5" xfId="13000"/>
    <cellStyle name="Note 2 33 6" xfId="16045"/>
    <cellStyle name="Note 2 33 7" xfId="17696"/>
    <cellStyle name="Note 2 33 8" xfId="20741"/>
    <cellStyle name="Note 2 33 9" xfId="22324"/>
    <cellStyle name="Note 2 34" xfId="4423"/>
    <cellStyle name="Note 2 34 2" xfId="6961"/>
    <cellStyle name="Note 2 34 3" xfId="9563"/>
    <cellStyle name="Note 2 34 4" xfId="10841"/>
    <cellStyle name="Note 2 34 5" xfId="13206"/>
    <cellStyle name="Note 2 34 6" xfId="15959"/>
    <cellStyle name="Note 2 34 7" xfId="17902"/>
    <cellStyle name="Note 2 34 8" xfId="20655"/>
    <cellStyle name="Note 2 34 9" xfId="22512"/>
    <cellStyle name="Note 2 35" xfId="4603"/>
    <cellStyle name="Note 2 35 2" xfId="7141"/>
    <cellStyle name="Note 2 35 3" xfId="7971"/>
    <cellStyle name="Note 2 35 4" xfId="11056"/>
    <cellStyle name="Note 2 35 5" xfId="13442"/>
    <cellStyle name="Note 2 35 6" xfId="15480"/>
    <cellStyle name="Note 2 35 7" xfId="18138"/>
    <cellStyle name="Note 2 35 8" xfId="20176"/>
    <cellStyle name="Note 2 35 9" xfId="22729"/>
    <cellStyle name="Note 2 36" xfId="4646"/>
    <cellStyle name="Note 2 36 2" xfId="7184"/>
    <cellStyle name="Note 2 36 3" xfId="8859"/>
    <cellStyle name="Note 2 36 4" xfId="10624"/>
    <cellStyle name="Note 2 36 5" xfId="12973"/>
    <cellStyle name="Note 2 36 6" xfId="16441"/>
    <cellStyle name="Note 2 36 7" xfId="17669"/>
    <cellStyle name="Note 2 36 8" xfId="21137"/>
    <cellStyle name="Note 2 36 9" xfId="22297"/>
    <cellStyle name="Note 2 37" xfId="4688"/>
    <cellStyle name="Note 2 37 2" xfId="7226"/>
    <cellStyle name="Note 2 37 3" xfId="9653"/>
    <cellStyle name="Note 2 37 4" xfId="10661"/>
    <cellStyle name="Note 2 37 5" xfId="13010"/>
    <cellStyle name="Note 2 37 6" xfId="15084"/>
    <cellStyle name="Note 2 37 7" xfId="17706"/>
    <cellStyle name="Note 2 37 8" xfId="19780"/>
    <cellStyle name="Note 2 37 9" xfId="22334"/>
    <cellStyle name="Note 2 38" xfId="4781"/>
    <cellStyle name="Note 2 38 2" xfId="7319"/>
    <cellStyle name="Note 2 38 3" xfId="9250"/>
    <cellStyle name="Note 2 38 4" xfId="12256"/>
    <cellStyle name="Note 2 38 5" xfId="12349"/>
    <cellStyle name="Note 2 38 6" xfId="15259"/>
    <cellStyle name="Note 2 38 7" xfId="17045"/>
    <cellStyle name="Note 2 38 8" xfId="19955"/>
    <cellStyle name="Note 2 38 9" xfId="21737"/>
    <cellStyle name="Note 2 39" xfId="4793"/>
    <cellStyle name="Note 2 39 2" xfId="7331"/>
    <cellStyle name="Note 2 39 3" xfId="9729"/>
    <cellStyle name="Note 2 39 4" xfId="11460"/>
    <cellStyle name="Note 2 39 5" xfId="13882"/>
    <cellStyle name="Note 2 39 6" xfId="16129"/>
    <cellStyle name="Note 2 39 7" xfId="18578"/>
    <cellStyle name="Note 2 39 8" xfId="20825"/>
    <cellStyle name="Note 2 39 9" xfId="23135"/>
    <cellStyle name="Note 2 4" xfId="3162"/>
    <cellStyle name="Note 2 4 10" xfId="25914"/>
    <cellStyle name="Note 2 4 2" xfId="5700"/>
    <cellStyle name="Note 2 4 3" xfId="8203"/>
    <cellStyle name="Note 2 4 4" xfId="8736"/>
    <cellStyle name="Note 2 4 5" xfId="12389"/>
    <cellStyle name="Note 2 4 6" xfId="16314"/>
    <cellStyle name="Note 2 4 7" xfId="17085"/>
    <cellStyle name="Note 2 4 8" xfId="21010"/>
    <cellStyle name="Note 2 4 9" xfId="21774"/>
    <cellStyle name="Note 2 40" xfId="4836"/>
    <cellStyle name="Note 2 40 2" xfId="7374"/>
    <cellStyle name="Note 2 40 3" xfId="8703"/>
    <cellStyle name="Note 2 40 4" xfId="11367"/>
    <cellStyle name="Note 2 40 5" xfId="13780"/>
    <cellStyle name="Note 2 40 6" xfId="15339"/>
    <cellStyle name="Note 2 40 7" xfId="18476"/>
    <cellStyle name="Note 2 40 8" xfId="20035"/>
    <cellStyle name="Note 2 40 9" xfId="23041"/>
    <cellStyle name="Note 2 41" xfId="4854"/>
    <cellStyle name="Note 2 41 2" xfId="7392"/>
    <cellStyle name="Note 2 41 3" xfId="8327"/>
    <cellStyle name="Note 2 41 4" xfId="12033"/>
    <cellStyle name="Note 2 41 5" xfId="14515"/>
    <cellStyle name="Note 2 41 6" xfId="16935"/>
    <cellStyle name="Note 2 41 7" xfId="19211"/>
    <cellStyle name="Note 2 41 8" xfId="21631"/>
    <cellStyle name="Note 2 41 9" xfId="23708"/>
    <cellStyle name="Note 2 42" xfId="4907"/>
    <cellStyle name="Note 2 42 2" xfId="7445"/>
    <cellStyle name="Note 2 42 3" xfId="8562"/>
    <cellStyle name="Note 2 42 4" xfId="12162"/>
    <cellStyle name="Note 2 42 5" xfId="14645"/>
    <cellStyle name="Note 2 42 6" xfId="16177"/>
    <cellStyle name="Note 2 42 7" xfId="19341"/>
    <cellStyle name="Note 2 42 8" xfId="20873"/>
    <cellStyle name="Note 2 42 9" xfId="23836"/>
    <cellStyle name="Note 2 43" xfId="4950"/>
    <cellStyle name="Note 2 43 2" xfId="7488"/>
    <cellStyle name="Note 2 43 3" xfId="9146"/>
    <cellStyle name="Note 2 43 4" xfId="8407"/>
    <cellStyle name="Note 2 43 5" xfId="12367"/>
    <cellStyle name="Note 2 43 6" xfId="16416"/>
    <cellStyle name="Note 2 43 7" xfId="17063"/>
    <cellStyle name="Note 2 43 8" xfId="21112"/>
    <cellStyle name="Note 2 43 9" xfId="21753"/>
    <cellStyle name="Note 2 44" xfId="4995"/>
    <cellStyle name="Note 2 44 2" xfId="7533"/>
    <cellStyle name="Note 2 44 3" xfId="8130"/>
    <cellStyle name="Note 2 44 4" xfId="12236"/>
    <cellStyle name="Note 2 44 5" xfId="14443"/>
    <cellStyle name="Note 2 44 6" xfId="15164"/>
    <cellStyle name="Note 2 44 7" xfId="19139"/>
    <cellStyle name="Note 2 44 8" xfId="19860"/>
    <cellStyle name="Note 2 44 9" xfId="23641"/>
    <cellStyle name="Note 2 45" xfId="5032"/>
    <cellStyle name="Note 2 45 2" xfId="7570"/>
    <cellStyle name="Note 2 45 3" xfId="9614"/>
    <cellStyle name="Note 2 45 4" xfId="11710"/>
    <cellStyle name="Note 2 45 5" xfId="14159"/>
    <cellStyle name="Note 2 45 6" xfId="16507"/>
    <cellStyle name="Note 2 45 7" xfId="18855"/>
    <cellStyle name="Note 2 45 8" xfId="21203"/>
    <cellStyle name="Note 2 45 9" xfId="23384"/>
    <cellStyle name="Note 2 46" xfId="5063"/>
    <cellStyle name="Note 2 46 2" xfId="7601"/>
    <cellStyle name="Note 2 46 3" xfId="9899"/>
    <cellStyle name="Note 2 46 4" xfId="11445"/>
    <cellStyle name="Note 2 46 5" xfId="13864"/>
    <cellStyle name="Note 2 46 6" xfId="15132"/>
    <cellStyle name="Note 2 46 7" xfId="18560"/>
    <cellStyle name="Note 2 46 8" xfId="19828"/>
    <cellStyle name="Note 2 46 9" xfId="23120"/>
    <cellStyle name="Note 2 47" xfId="5093"/>
    <cellStyle name="Note 2 47 2" xfId="7631"/>
    <cellStyle name="Note 2 47 3" xfId="9047"/>
    <cellStyle name="Note 2 47 4" xfId="10811"/>
    <cellStyle name="Note 2 47 5" xfId="13173"/>
    <cellStyle name="Note 2 47 6" xfId="15165"/>
    <cellStyle name="Note 2 47 7" xfId="17869"/>
    <cellStyle name="Note 2 47 8" xfId="19861"/>
    <cellStyle name="Note 2 47 9" xfId="22482"/>
    <cellStyle name="Note 2 48" xfId="5120"/>
    <cellStyle name="Note 2 48 2" xfId="7658"/>
    <cellStyle name="Note 2 48 3" xfId="9654"/>
    <cellStyle name="Note 2 48 4" xfId="11697"/>
    <cellStyle name="Note 2 48 5" xfId="14146"/>
    <cellStyle name="Note 2 48 6" xfId="14371"/>
    <cellStyle name="Note 2 48 7" xfId="18842"/>
    <cellStyle name="Note 2 48 8" xfId="19067"/>
    <cellStyle name="Note 2 48 9" xfId="23371"/>
    <cellStyle name="Note 2 49" xfId="5189"/>
    <cellStyle name="Note 2 49 2" xfId="7728"/>
    <cellStyle name="Note 2 49 3" xfId="8501"/>
    <cellStyle name="Note 2 49 4" xfId="11779"/>
    <cellStyle name="Note 2 49 5" xfId="14233"/>
    <cellStyle name="Note 2 49 6" xfId="16561"/>
    <cellStyle name="Note 2 49 7" xfId="18929"/>
    <cellStyle name="Note 2 49 8" xfId="21257"/>
    <cellStyle name="Note 2 49 9" xfId="23453"/>
    <cellStyle name="Note 2 5" xfId="3205"/>
    <cellStyle name="Note 2 5 10" xfId="26233"/>
    <cellStyle name="Note 2 5 2" xfId="5743"/>
    <cellStyle name="Note 2 5 3" xfId="9812"/>
    <cellStyle name="Note 2 5 4" xfId="10770"/>
    <cellStyle name="Note 2 5 5" xfId="13125"/>
    <cellStyle name="Note 2 5 6" xfId="15570"/>
    <cellStyle name="Note 2 5 7" xfId="17821"/>
    <cellStyle name="Note 2 5 8" xfId="20266"/>
    <cellStyle name="Note 2 5 9" xfId="22442"/>
    <cellStyle name="Note 2 50" xfId="5185"/>
    <cellStyle name="Note 2 50 2" xfId="9662"/>
    <cellStyle name="Note 2 50 3" xfId="10714"/>
    <cellStyle name="Note 2 50 4" xfId="13068"/>
    <cellStyle name="Note 2 50 5" xfId="15710"/>
    <cellStyle name="Note 2 50 6" xfId="17764"/>
    <cellStyle name="Note 2 50 7" xfId="20406"/>
    <cellStyle name="Note 2 50 8" xfId="22387"/>
    <cellStyle name="Note 2 51" xfId="8119"/>
    <cellStyle name="Note 2 52" xfId="11496"/>
    <cellStyle name="Note 2 53" xfId="13923"/>
    <cellStyle name="Note 2 54" xfId="16093"/>
    <cellStyle name="Note 2 55" xfId="18619"/>
    <cellStyle name="Note 2 56" xfId="20789"/>
    <cellStyle name="Note 2 57" xfId="23171"/>
    <cellStyle name="Note 2 58" xfId="2939"/>
    <cellStyle name="Note 2 59" xfId="25908"/>
    <cellStyle name="Note 2 6" xfId="3248"/>
    <cellStyle name="Note 2 6 2" xfId="5786"/>
    <cellStyle name="Note 2 6 3" xfId="8949"/>
    <cellStyle name="Note 2 6 4" xfId="11283"/>
    <cellStyle name="Note 2 6 5" xfId="13689"/>
    <cellStyle name="Note 2 6 6" xfId="16170"/>
    <cellStyle name="Note 2 6 7" xfId="18385"/>
    <cellStyle name="Note 2 6 8" xfId="20866"/>
    <cellStyle name="Note 2 6 9" xfId="22957"/>
    <cellStyle name="Note 2 7" xfId="3291"/>
    <cellStyle name="Note 2 7 2" xfId="5829"/>
    <cellStyle name="Note 2 7 3" xfId="7807"/>
    <cellStyle name="Note 2 7 4" xfId="11452"/>
    <cellStyle name="Note 2 7 5" xfId="13872"/>
    <cellStyle name="Note 2 7 6" xfId="15369"/>
    <cellStyle name="Note 2 7 7" xfId="18568"/>
    <cellStyle name="Note 2 7 8" xfId="20065"/>
    <cellStyle name="Note 2 7 9" xfId="23127"/>
    <cellStyle name="Note 2 8" xfId="3334"/>
    <cellStyle name="Note 2 8 2" xfId="5872"/>
    <cellStyle name="Note 2 8 3" xfId="9026"/>
    <cellStyle name="Note 2 8 4" xfId="10768"/>
    <cellStyle name="Note 2 8 5" xfId="13123"/>
    <cellStyle name="Note 2 8 6" xfId="16307"/>
    <cellStyle name="Note 2 8 7" xfId="17819"/>
    <cellStyle name="Note 2 8 8" xfId="21003"/>
    <cellStyle name="Note 2 8 9" xfId="22440"/>
    <cellStyle name="Note 2 9" xfId="3377"/>
    <cellStyle name="Note 2 9 2" xfId="5915"/>
    <cellStyle name="Note 2 9 3" xfId="9497"/>
    <cellStyle name="Note 2 9 4" xfId="12065"/>
    <cellStyle name="Note 2 9 5" xfId="14545"/>
    <cellStyle name="Note 2 9 6" xfId="12417"/>
    <cellStyle name="Note 2 9 7" xfId="19241"/>
    <cellStyle name="Note 2 9 8" xfId="17113"/>
    <cellStyle name="Note 2 9 9" xfId="23737"/>
    <cellStyle name="Note 3" xfId="5401"/>
    <cellStyle name="Note 3 2" xfId="25915"/>
    <cellStyle name="Note 4" xfId="25916"/>
    <cellStyle name="Output 2" xfId="1540"/>
    <cellStyle name="Output 2 10" xfId="3413"/>
    <cellStyle name="Output 2 10 2" xfId="5951"/>
    <cellStyle name="Output 2 10 3" xfId="9703"/>
    <cellStyle name="Output 2 10 4" xfId="12041"/>
    <cellStyle name="Output 2 10 5" xfId="14523"/>
    <cellStyle name="Output 2 10 6" xfId="12399"/>
    <cellStyle name="Output 2 10 7" xfId="19219"/>
    <cellStyle name="Output 2 10 8" xfId="17095"/>
    <cellStyle name="Output 2 10 9" xfId="23716"/>
    <cellStyle name="Output 2 11" xfId="3428"/>
    <cellStyle name="Output 2 11 2" xfId="5966"/>
    <cellStyle name="Output 2 11 3" xfId="8279"/>
    <cellStyle name="Output 2 11 4" xfId="11811"/>
    <cellStyle name="Output 2 11 5" xfId="14268"/>
    <cellStyle name="Output 2 11 6" xfId="16731"/>
    <cellStyle name="Output 2 11 7" xfId="18964"/>
    <cellStyle name="Output 2 11 8" xfId="21427"/>
    <cellStyle name="Output 2 11 9" xfId="23486"/>
    <cellStyle name="Output 2 12" xfId="3233"/>
    <cellStyle name="Output 2 12 2" xfId="5771"/>
    <cellStyle name="Output 2 12 3" xfId="7804"/>
    <cellStyle name="Output 2 12 4" xfId="11284"/>
    <cellStyle name="Output 2 12 5" xfId="13690"/>
    <cellStyle name="Output 2 12 6" xfId="15981"/>
    <cellStyle name="Output 2 12 7" xfId="18386"/>
    <cellStyle name="Output 2 12 8" xfId="20677"/>
    <cellStyle name="Output 2 12 9" xfId="22958"/>
    <cellStyle name="Output 2 13" xfId="3542"/>
    <cellStyle name="Output 2 13 2" xfId="6080"/>
    <cellStyle name="Output 2 13 3" xfId="5456"/>
    <cellStyle name="Output 2 13 4" xfId="11074"/>
    <cellStyle name="Output 2 13 5" xfId="13463"/>
    <cellStyle name="Output 2 13 6" xfId="15730"/>
    <cellStyle name="Output 2 13 7" xfId="18159"/>
    <cellStyle name="Output 2 13 8" xfId="20426"/>
    <cellStyle name="Output 2 13 9" xfId="22747"/>
    <cellStyle name="Output 2 14" xfId="3430"/>
    <cellStyle name="Output 2 14 2" xfId="5968"/>
    <cellStyle name="Output 2 14 3" xfId="5468"/>
    <cellStyle name="Output 2 14 4" xfId="10379"/>
    <cellStyle name="Output 2 14 5" xfId="12701"/>
    <cellStyle name="Output 2 14 6" xfId="16149"/>
    <cellStyle name="Output 2 14 7" xfId="17397"/>
    <cellStyle name="Output 2 14 8" xfId="20845"/>
    <cellStyle name="Output 2 14 9" xfId="22050"/>
    <cellStyle name="Output 2 15" xfId="3490"/>
    <cellStyle name="Output 2 15 2" xfId="6028"/>
    <cellStyle name="Output 2 15 3" xfId="9806"/>
    <cellStyle name="Output 2 15 4" xfId="10708"/>
    <cellStyle name="Output 2 15 5" xfId="13062"/>
    <cellStyle name="Output 2 15 6" xfId="16266"/>
    <cellStyle name="Output 2 15 7" xfId="17758"/>
    <cellStyle name="Output 2 15 8" xfId="20962"/>
    <cellStyle name="Output 2 15 9" xfId="22381"/>
    <cellStyle name="Output 2 16" xfId="3654"/>
    <cellStyle name="Output 2 16 2" xfId="6192"/>
    <cellStyle name="Output 2 16 3" xfId="8169"/>
    <cellStyle name="Output 2 16 4" xfId="12129"/>
    <cellStyle name="Output 2 16 5" xfId="14611"/>
    <cellStyle name="Output 2 16 6" xfId="13031"/>
    <cellStyle name="Output 2 16 7" xfId="19307"/>
    <cellStyle name="Output 2 16 8" xfId="17727"/>
    <cellStyle name="Output 2 16 9" xfId="23803"/>
    <cellStyle name="Output 2 17" xfId="3597"/>
    <cellStyle name="Output 2 17 2" xfId="6135"/>
    <cellStyle name="Output 2 17 3" xfId="8721"/>
    <cellStyle name="Output 2 17 4" xfId="10716"/>
    <cellStyle name="Output 2 17 5" xfId="13070"/>
    <cellStyle name="Output 2 17 6" xfId="16955"/>
    <cellStyle name="Output 2 17 7" xfId="17766"/>
    <cellStyle name="Output 2 17 8" xfId="21651"/>
    <cellStyle name="Output 2 17 9" xfId="22389"/>
    <cellStyle name="Output 2 18" xfId="3716"/>
    <cellStyle name="Output 2 18 2" xfId="6254"/>
    <cellStyle name="Output 2 18 3" xfId="8498"/>
    <cellStyle name="Output 2 18 4" xfId="11157"/>
    <cellStyle name="Output 2 18 5" xfId="13553"/>
    <cellStyle name="Output 2 18 6" xfId="16409"/>
    <cellStyle name="Output 2 18 7" xfId="18249"/>
    <cellStyle name="Output 2 18 8" xfId="21105"/>
    <cellStyle name="Output 2 18 9" xfId="22830"/>
    <cellStyle name="Output 2 19" xfId="3684"/>
    <cellStyle name="Output 2 19 2" xfId="6222"/>
    <cellStyle name="Output 2 19 3" xfId="7719"/>
    <cellStyle name="Output 2 19 4" xfId="10564"/>
    <cellStyle name="Output 2 19 5" xfId="12909"/>
    <cellStyle name="Output 2 19 6" xfId="15221"/>
    <cellStyle name="Output 2 19 7" xfId="17605"/>
    <cellStyle name="Output 2 19 8" xfId="19917"/>
    <cellStyle name="Output 2 19 9" xfId="22236"/>
    <cellStyle name="Output 2 2" xfId="1541"/>
    <cellStyle name="Output 2 2 10" xfId="3059"/>
    <cellStyle name="Output 2 2 11" xfId="25917"/>
    <cellStyle name="Output 2 2 2" xfId="5598"/>
    <cellStyle name="Output 2 2 3" xfId="8577"/>
    <cellStyle name="Output 2 2 4" xfId="10701"/>
    <cellStyle name="Output 2 2 5" xfId="13054"/>
    <cellStyle name="Output 2 2 6" xfId="16179"/>
    <cellStyle name="Output 2 2 7" xfId="17750"/>
    <cellStyle name="Output 2 2 8" xfId="20875"/>
    <cellStyle name="Output 2 2 9" xfId="22374"/>
    <cellStyle name="Output 2 20" xfId="3772"/>
    <cellStyle name="Output 2 20 2" xfId="6310"/>
    <cellStyle name="Output 2 20 3" xfId="9254"/>
    <cellStyle name="Output 2 20 4" xfId="11760"/>
    <cellStyle name="Output 2 20 5" xfId="14211"/>
    <cellStyle name="Output 2 20 6" xfId="13782"/>
    <cellStyle name="Output 2 20 7" xfId="18907"/>
    <cellStyle name="Output 2 20 8" xfId="18478"/>
    <cellStyle name="Output 2 20 9" xfId="23434"/>
    <cellStyle name="Output 2 21" xfId="3817"/>
    <cellStyle name="Output 2 21 2" xfId="6355"/>
    <cellStyle name="Output 2 21 3" xfId="9353"/>
    <cellStyle name="Output 2 21 4" xfId="12077"/>
    <cellStyle name="Output 2 21 5" xfId="14557"/>
    <cellStyle name="Output 2 21 6" xfId="15322"/>
    <cellStyle name="Output 2 21 7" xfId="19253"/>
    <cellStyle name="Output 2 21 8" xfId="20018"/>
    <cellStyle name="Output 2 21 9" xfId="23749"/>
    <cellStyle name="Output 2 22" xfId="3811"/>
    <cellStyle name="Output 2 22 2" xfId="6349"/>
    <cellStyle name="Output 2 22 3" xfId="8474"/>
    <cellStyle name="Output 2 22 4" xfId="11096"/>
    <cellStyle name="Output 2 22 5" xfId="13489"/>
    <cellStyle name="Output 2 22 6" xfId="16564"/>
    <cellStyle name="Output 2 22 7" xfId="18185"/>
    <cellStyle name="Output 2 22 8" xfId="21260"/>
    <cellStyle name="Output 2 22 9" xfId="22769"/>
    <cellStyle name="Output 2 23" xfId="3890"/>
    <cellStyle name="Output 2 23 2" xfId="6428"/>
    <cellStyle name="Output 2 23 3" xfId="9765"/>
    <cellStyle name="Output 2 23 4" xfId="11423"/>
    <cellStyle name="Output 2 23 5" xfId="13541"/>
    <cellStyle name="Output 2 23 6" xfId="15242"/>
    <cellStyle name="Output 2 23 7" xfId="18237"/>
    <cellStyle name="Output 2 23 8" xfId="19938"/>
    <cellStyle name="Output 2 23 9" xfId="22818"/>
    <cellStyle name="Output 2 24" xfId="3933"/>
    <cellStyle name="Output 2 24 2" xfId="6471"/>
    <cellStyle name="Output 2 24 3" xfId="8950"/>
    <cellStyle name="Output 2 24 4" xfId="11163"/>
    <cellStyle name="Output 2 24 5" xfId="13559"/>
    <cellStyle name="Output 2 24 6" xfId="15075"/>
    <cellStyle name="Output 2 24 7" xfId="18255"/>
    <cellStyle name="Output 2 24 8" xfId="19771"/>
    <cellStyle name="Output 2 24 9" xfId="22836"/>
    <cellStyle name="Output 2 25" xfId="3976"/>
    <cellStyle name="Output 2 25 2" xfId="6514"/>
    <cellStyle name="Output 2 25 3" xfId="8983"/>
    <cellStyle name="Output 2 25 4" xfId="8266"/>
    <cellStyle name="Output 2 25 5" xfId="13800"/>
    <cellStyle name="Output 2 25 6" xfId="15665"/>
    <cellStyle name="Output 2 25 7" xfId="18496"/>
    <cellStyle name="Output 2 25 8" xfId="20361"/>
    <cellStyle name="Output 2 25 9" xfId="23059"/>
    <cellStyle name="Output 2 26" xfId="3912"/>
    <cellStyle name="Output 2 26 2" xfId="6450"/>
    <cellStyle name="Output 2 26 3" xfId="9910"/>
    <cellStyle name="Output 2 26 4" xfId="11386"/>
    <cellStyle name="Output 2 26 5" xfId="14885"/>
    <cellStyle name="Output 2 26 6" xfId="16344"/>
    <cellStyle name="Output 2 26 7" xfId="19581"/>
    <cellStyle name="Output 2 26 8" xfId="21040"/>
    <cellStyle name="Output 2 26 9" xfId="24053"/>
    <cellStyle name="Output 2 27" xfId="3694"/>
    <cellStyle name="Output 2 27 2" xfId="6232"/>
    <cellStyle name="Output 2 27 3" xfId="9871"/>
    <cellStyle name="Output 2 27 4" xfId="12218"/>
    <cellStyle name="Output 2 27 5" xfId="14836"/>
    <cellStyle name="Output 2 27 6" xfId="16788"/>
    <cellStyle name="Output 2 27 7" xfId="19532"/>
    <cellStyle name="Output 2 27 8" xfId="21484"/>
    <cellStyle name="Output 2 27 9" xfId="24017"/>
    <cellStyle name="Output 2 28" xfId="4079"/>
    <cellStyle name="Output 2 28 2" xfId="6617"/>
    <cellStyle name="Output 2 28 3" xfId="8589"/>
    <cellStyle name="Output 2 28 4" xfId="11418"/>
    <cellStyle name="Output 2 28 5" xfId="13834"/>
    <cellStyle name="Output 2 28 6" xfId="16488"/>
    <cellStyle name="Output 2 28 7" xfId="18530"/>
    <cellStyle name="Output 2 28 8" xfId="21184"/>
    <cellStyle name="Output 2 28 9" xfId="23092"/>
    <cellStyle name="Output 2 29" xfId="4124"/>
    <cellStyle name="Output 2 29 2" xfId="6662"/>
    <cellStyle name="Output 2 29 3" xfId="7835"/>
    <cellStyle name="Output 2 29 4" xfId="11965"/>
    <cellStyle name="Output 2 29 5" xfId="14441"/>
    <cellStyle name="Output 2 29 6" xfId="16299"/>
    <cellStyle name="Output 2 29 7" xfId="19137"/>
    <cellStyle name="Output 2 29 8" xfId="20995"/>
    <cellStyle name="Output 2 29 9" xfId="23640"/>
    <cellStyle name="Output 2 3" xfId="3034"/>
    <cellStyle name="Output 2 3 10" xfId="25918"/>
    <cellStyle name="Output 2 3 2" xfId="5573"/>
    <cellStyle name="Output 2 3 3" xfId="8584"/>
    <cellStyle name="Output 2 3 4" xfId="11229"/>
    <cellStyle name="Output 2 3 5" xfId="13633"/>
    <cellStyle name="Output 2 3 6" xfId="15274"/>
    <cellStyle name="Output 2 3 7" xfId="18329"/>
    <cellStyle name="Output 2 3 8" xfId="19970"/>
    <cellStyle name="Output 2 3 9" xfId="22903"/>
    <cellStyle name="Output 2 30" xfId="4217"/>
    <cellStyle name="Output 2 30 2" xfId="6755"/>
    <cellStyle name="Output 2 30 3" xfId="9918"/>
    <cellStyle name="Output 2 30 4" xfId="11935"/>
    <cellStyle name="Output 2 30 5" xfId="14194"/>
    <cellStyle name="Output 2 30 6" xfId="16661"/>
    <cellStyle name="Output 2 30 7" xfId="18890"/>
    <cellStyle name="Output 2 30 8" xfId="21357"/>
    <cellStyle name="Output 2 30 9" xfId="23417"/>
    <cellStyle name="Output 2 31" xfId="4252"/>
    <cellStyle name="Output 2 31 2" xfId="6790"/>
    <cellStyle name="Output 2 31 3" xfId="9251"/>
    <cellStyle name="Output 2 31 4" xfId="11430"/>
    <cellStyle name="Output 2 31 5" xfId="13848"/>
    <cellStyle name="Output 2 31 6" xfId="15569"/>
    <cellStyle name="Output 2 31 7" xfId="18544"/>
    <cellStyle name="Output 2 31 8" xfId="20265"/>
    <cellStyle name="Output 2 31 9" xfId="23105"/>
    <cellStyle name="Output 2 32" xfId="4295"/>
    <cellStyle name="Output 2 32 2" xfId="6833"/>
    <cellStyle name="Output 2 32 3" xfId="8083"/>
    <cellStyle name="Output 2 32 4" xfId="11936"/>
    <cellStyle name="Output 2 32 5" xfId="14409"/>
    <cellStyle name="Output 2 32 6" xfId="16615"/>
    <cellStyle name="Output 2 32 7" xfId="19105"/>
    <cellStyle name="Output 2 32 8" xfId="21311"/>
    <cellStyle name="Output 2 32 9" xfId="23611"/>
    <cellStyle name="Output 2 33" xfId="4338"/>
    <cellStyle name="Output 2 33 2" xfId="6876"/>
    <cellStyle name="Output 2 33 3" xfId="10199"/>
    <cellStyle name="Output 2 33 4" xfId="11562"/>
    <cellStyle name="Output 2 33 5" xfId="13997"/>
    <cellStyle name="Output 2 33 6" xfId="16389"/>
    <cellStyle name="Output 2 33 7" xfId="18693"/>
    <cellStyle name="Output 2 33 8" xfId="21085"/>
    <cellStyle name="Output 2 33 9" xfId="23236"/>
    <cellStyle name="Output 2 34" xfId="4381"/>
    <cellStyle name="Output 2 34 2" xfId="6919"/>
    <cellStyle name="Output 2 34 3" xfId="9981"/>
    <cellStyle name="Output 2 34 4" xfId="10347"/>
    <cellStyle name="Output 2 34 5" xfId="12669"/>
    <cellStyle name="Output 2 34 6" xfId="12968"/>
    <cellStyle name="Output 2 34 7" xfId="17365"/>
    <cellStyle name="Output 2 34 8" xfId="17664"/>
    <cellStyle name="Output 2 34 9" xfId="22018"/>
    <cellStyle name="Output 2 35" xfId="4424"/>
    <cellStyle name="Output 2 35 2" xfId="6962"/>
    <cellStyle name="Output 2 35 3" xfId="10064"/>
    <cellStyle name="Output 2 35 4" xfId="11613"/>
    <cellStyle name="Output 2 35 5" xfId="13797"/>
    <cellStyle name="Output 2 35 6" xfId="16830"/>
    <cellStyle name="Output 2 35 7" xfId="18493"/>
    <cellStyle name="Output 2 35 8" xfId="21526"/>
    <cellStyle name="Output 2 35 9" xfId="23057"/>
    <cellStyle name="Output 2 36" xfId="4396"/>
    <cellStyle name="Output 2 36 2" xfId="6934"/>
    <cellStyle name="Output 2 36 3" xfId="9440"/>
    <cellStyle name="Output 2 36 4" xfId="11358"/>
    <cellStyle name="Output 2 36 5" xfId="13771"/>
    <cellStyle name="Output 2 36 6" xfId="16793"/>
    <cellStyle name="Output 2 36 7" xfId="18467"/>
    <cellStyle name="Output 2 36 8" xfId="21489"/>
    <cellStyle name="Output 2 36 9" xfId="23032"/>
    <cellStyle name="Output 2 37" xfId="4508"/>
    <cellStyle name="Output 2 37 2" xfId="7046"/>
    <cellStyle name="Output 2 37 3" xfId="8324"/>
    <cellStyle name="Output 2 37 4" xfId="11164"/>
    <cellStyle name="Output 2 37 5" xfId="13560"/>
    <cellStyle name="Output 2 37 6" xfId="14910"/>
    <cellStyle name="Output 2 37 7" xfId="18256"/>
    <cellStyle name="Output 2 37 8" xfId="19606"/>
    <cellStyle name="Output 2 37 9" xfId="22837"/>
    <cellStyle name="Output 2 38" xfId="4505"/>
    <cellStyle name="Output 2 38 2" xfId="7043"/>
    <cellStyle name="Output 2 38 3" xfId="10000"/>
    <cellStyle name="Output 2 38 4" xfId="10270"/>
    <cellStyle name="Output 2 38 5" xfId="14878"/>
    <cellStyle name="Output 2 38 6" xfId="15430"/>
    <cellStyle name="Output 2 38 7" xfId="19574"/>
    <cellStyle name="Output 2 38 8" xfId="20126"/>
    <cellStyle name="Output 2 38 9" xfId="24048"/>
    <cellStyle name="Output 2 39" xfId="4596"/>
    <cellStyle name="Output 2 39 2" xfId="7134"/>
    <cellStyle name="Output 2 39 3" xfId="8565"/>
    <cellStyle name="Output 2 39 4" xfId="10803"/>
    <cellStyle name="Output 2 39 5" xfId="13163"/>
    <cellStyle name="Output 2 39 6" xfId="16683"/>
    <cellStyle name="Output 2 39 7" xfId="17859"/>
    <cellStyle name="Output 2 39 8" xfId="21379"/>
    <cellStyle name="Output 2 39 9" xfId="22474"/>
    <cellStyle name="Output 2 4" xfId="3155"/>
    <cellStyle name="Output 2 4 10" xfId="25919"/>
    <cellStyle name="Output 2 4 2" xfId="5693"/>
    <cellStyle name="Output 2 4 3" xfId="10241"/>
    <cellStyle name="Output 2 4 4" xfId="10362"/>
    <cellStyle name="Output 2 4 5" xfId="12684"/>
    <cellStyle name="Output 2 4 6" xfId="15804"/>
    <cellStyle name="Output 2 4 7" xfId="17380"/>
    <cellStyle name="Output 2 4 8" xfId="20500"/>
    <cellStyle name="Output 2 4 9" xfId="22033"/>
    <cellStyle name="Output 2 40" xfId="4639"/>
    <cellStyle name="Output 2 40 2" xfId="7177"/>
    <cellStyle name="Output 2 40 3" xfId="8941"/>
    <cellStyle name="Output 2 40 4" xfId="10319"/>
    <cellStyle name="Output 2 40 5" xfId="12636"/>
    <cellStyle name="Output 2 40 6" xfId="16947"/>
    <cellStyle name="Output 2 40 7" xfId="17332"/>
    <cellStyle name="Output 2 40 8" xfId="21643"/>
    <cellStyle name="Output 2 40 9" xfId="21990"/>
    <cellStyle name="Output 2 41" xfId="4682"/>
    <cellStyle name="Output 2 41 2" xfId="7220"/>
    <cellStyle name="Output 2 41 3" xfId="8649"/>
    <cellStyle name="Output 2 41 4" xfId="8792"/>
    <cellStyle name="Output 2 41 5" xfId="12461"/>
    <cellStyle name="Output 2 41 6" xfId="15468"/>
    <cellStyle name="Output 2 41 7" xfId="17157"/>
    <cellStyle name="Output 2 41 8" xfId="20164"/>
    <cellStyle name="Output 2 41 9" xfId="21838"/>
    <cellStyle name="Output 2 42" xfId="4724"/>
    <cellStyle name="Output 2 42 2" xfId="7262"/>
    <cellStyle name="Output 2 42 3" xfId="9936"/>
    <cellStyle name="Output 2 42 4" xfId="10700"/>
    <cellStyle name="Output 2 42 5" xfId="13053"/>
    <cellStyle name="Output 2 42 6" xfId="15466"/>
    <cellStyle name="Output 2 42 7" xfId="17749"/>
    <cellStyle name="Output 2 42 8" xfId="20162"/>
    <cellStyle name="Output 2 42 9" xfId="22373"/>
    <cellStyle name="Output 2 43" xfId="4661"/>
    <cellStyle name="Output 2 43 2" xfId="7199"/>
    <cellStyle name="Output 2 43 3" xfId="9659"/>
    <cellStyle name="Output 2 43 4" xfId="11664"/>
    <cellStyle name="Output 2 43 5" xfId="14111"/>
    <cellStyle name="Output 2 43 6" xfId="16616"/>
    <cellStyle name="Output 2 43 7" xfId="18807"/>
    <cellStyle name="Output 2 43 8" xfId="21312"/>
    <cellStyle name="Output 2 43 9" xfId="23339"/>
    <cellStyle name="Output 2 44" xfId="4786"/>
    <cellStyle name="Output 2 44 2" xfId="7324"/>
    <cellStyle name="Output 2 44 3" xfId="8465"/>
    <cellStyle name="Output 2 44 4" xfId="7984"/>
    <cellStyle name="Output 2 44 5" xfId="13843"/>
    <cellStyle name="Output 2 44 6" xfId="15437"/>
    <cellStyle name="Output 2 44 7" xfId="18539"/>
    <cellStyle name="Output 2 44 8" xfId="20133"/>
    <cellStyle name="Output 2 44 9" xfId="23100"/>
    <cellStyle name="Output 2 45" xfId="4829"/>
    <cellStyle name="Output 2 45 2" xfId="7367"/>
    <cellStyle name="Output 2 45 3" xfId="8978"/>
    <cellStyle name="Output 2 45 4" xfId="9933"/>
    <cellStyle name="Output 2 45 5" xfId="12440"/>
    <cellStyle name="Output 2 45 6" xfId="15577"/>
    <cellStyle name="Output 2 45 7" xfId="17136"/>
    <cellStyle name="Output 2 45 8" xfId="20273"/>
    <cellStyle name="Output 2 45 9" xfId="21819"/>
    <cellStyle name="Output 2 46" xfId="4801"/>
    <cellStyle name="Output 2 46 2" xfId="7339"/>
    <cellStyle name="Output 2 46 3" xfId="7969"/>
    <cellStyle name="Output 2 46 4" xfId="11859"/>
    <cellStyle name="Output 2 46 5" xfId="14053"/>
    <cellStyle name="Output 2 46 6" xfId="16531"/>
    <cellStyle name="Output 2 46 7" xfId="18749"/>
    <cellStyle name="Output 2 46 8" xfId="21227"/>
    <cellStyle name="Output 2 46 9" xfId="23287"/>
    <cellStyle name="Output 2 47" xfId="4909"/>
    <cellStyle name="Output 2 47 2" xfId="7447"/>
    <cellStyle name="Output 2 47 3" xfId="9855"/>
    <cellStyle name="Output 2 47 4" xfId="11268"/>
    <cellStyle name="Output 2 47 5" xfId="13674"/>
    <cellStyle name="Output 2 47 6" xfId="15052"/>
    <cellStyle name="Output 2 47 7" xfId="18370"/>
    <cellStyle name="Output 2 47 8" xfId="19748"/>
    <cellStyle name="Output 2 47 9" xfId="22942"/>
    <cellStyle name="Output 2 48" xfId="4828"/>
    <cellStyle name="Output 2 48 2" xfId="7366"/>
    <cellStyle name="Output 2 48 3" xfId="8658"/>
    <cellStyle name="Output 2 48 4" xfId="10140"/>
    <cellStyle name="Output 2 48 5" xfId="12492"/>
    <cellStyle name="Output 2 48 6" xfId="16757"/>
    <cellStyle name="Output 2 48 7" xfId="17188"/>
    <cellStyle name="Output 2 48 8" xfId="21453"/>
    <cellStyle name="Output 2 48 9" xfId="21865"/>
    <cellStyle name="Output 2 49" xfId="4989"/>
    <cellStyle name="Output 2 49 2" xfId="7527"/>
    <cellStyle name="Output 2 49 3" xfId="8252"/>
    <cellStyle name="Output 2 49 4" xfId="11735"/>
    <cellStyle name="Output 2 49 5" xfId="14186"/>
    <cellStyle name="Output 2 49 6" xfId="15434"/>
    <cellStyle name="Output 2 49 7" xfId="18882"/>
    <cellStyle name="Output 2 49 8" xfId="20130"/>
    <cellStyle name="Output 2 49 9" xfId="23409"/>
    <cellStyle name="Output 2 5" xfId="3198"/>
    <cellStyle name="Output 2 5 10" xfId="26234"/>
    <cellStyle name="Output 2 5 2" xfId="5736"/>
    <cellStyle name="Output 2 5 3" xfId="10186"/>
    <cellStyle name="Output 2 5 4" xfId="8867"/>
    <cellStyle name="Output 2 5 5" xfId="14949"/>
    <cellStyle name="Output 2 5 6" xfId="15776"/>
    <cellStyle name="Output 2 5 7" xfId="19645"/>
    <cellStyle name="Output 2 5 8" xfId="20472"/>
    <cellStyle name="Output 2 5 9" xfId="24111"/>
    <cellStyle name="Output 2 50" xfId="5027"/>
    <cellStyle name="Output 2 50 2" xfId="7565"/>
    <cellStyle name="Output 2 50 3" xfId="9525"/>
    <cellStyle name="Output 2 50 4" xfId="11404"/>
    <cellStyle name="Output 2 50 5" xfId="13820"/>
    <cellStyle name="Output 2 50 6" xfId="16968"/>
    <cellStyle name="Output 2 50 7" xfId="18516"/>
    <cellStyle name="Output 2 50 8" xfId="21664"/>
    <cellStyle name="Output 2 50 9" xfId="23078"/>
    <cellStyle name="Output 2 51" xfId="5061"/>
    <cellStyle name="Output 2 51 2" xfId="7599"/>
    <cellStyle name="Output 2 51 3" xfId="9789"/>
    <cellStyle name="Output 2 51 4" xfId="11342"/>
    <cellStyle name="Output 2 51 5" xfId="13753"/>
    <cellStyle name="Output 2 51 6" xfId="15342"/>
    <cellStyle name="Output 2 51 7" xfId="18449"/>
    <cellStyle name="Output 2 51 8" xfId="20038"/>
    <cellStyle name="Output 2 51 9" xfId="23016"/>
    <cellStyle name="Output 2 52" xfId="5091"/>
    <cellStyle name="Output 2 52 2" xfId="7629"/>
    <cellStyle name="Output 2 52 3" xfId="10122"/>
    <cellStyle name="Output 2 52 4" xfId="11019"/>
    <cellStyle name="Output 2 52 5" xfId="13399"/>
    <cellStyle name="Output 2 52 6" xfId="15011"/>
    <cellStyle name="Output 2 52 7" xfId="18095"/>
    <cellStyle name="Output 2 52 8" xfId="19707"/>
    <cellStyle name="Output 2 52 9" xfId="22692"/>
    <cellStyle name="Output 2 53" xfId="5121"/>
    <cellStyle name="Output 2 53 2" xfId="7659"/>
    <cellStyle name="Output 2 53 3" xfId="9860"/>
    <cellStyle name="Output 2 53 4" xfId="8830"/>
    <cellStyle name="Output 2 53 5" xfId="14927"/>
    <cellStyle name="Output 2 53 6" xfId="14999"/>
    <cellStyle name="Output 2 53 7" xfId="19623"/>
    <cellStyle name="Output 2 53 8" xfId="19695"/>
    <cellStyle name="Output 2 53 9" xfId="24090"/>
    <cellStyle name="Output 2 54" xfId="5190"/>
    <cellStyle name="Output 2 54 2" xfId="7729"/>
    <cellStyle name="Output 2 54 3" xfId="9495"/>
    <cellStyle name="Output 2 54 4" xfId="12265"/>
    <cellStyle name="Output 2 54 5" xfId="12753"/>
    <cellStyle name="Output 2 54 6" xfId="15508"/>
    <cellStyle name="Output 2 54 7" xfId="17449"/>
    <cellStyle name="Output 2 54 8" xfId="20204"/>
    <cellStyle name="Output 2 54 9" xfId="22098"/>
    <cellStyle name="Output 2 55" xfId="5184"/>
    <cellStyle name="Output 2 55 2" xfId="7789"/>
    <cellStyle name="Output 2 55 3" xfId="10470"/>
    <cellStyle name="Output 2 55 4" xfId="12803"/>
    <cellStyle name="Output 2 55 5" xfId="15875"/>
    <cellStyle name="Output 2 55 6" xfId="17499"/>
    <cellStyle name="Output 2 55 7" xfId="20571"/>
    <cellStyle name="Output 2 55 8" xfId="22140"/>
    <cellStyle name="Output 2 56" xfId="5463"/>
    <cellStyle name="Output 2 57" xfId="10741"/>
    <cellStyle name="Output 2 58" xfId="13096"/>
    <cellStyle name="Output 2 59" xfId="15388"/>
    <cellStyle name="Output 2 6" xfId="3241"/>
    <cellStyle name="Output 2 6 2" xfId="5779"/>
    <cellStyle name="Output 2 6 3" xfId="9086"/>
    <cellStyle name="Output 2 6 4" xfId="10456"/>
    <cellStyle name="Output 2 6 5" xfId="12787"/>
    <cellStyle name="Output 2 6 6" xfId="15610"/>
    <cellStyle name="Output 2 6 7" xfId="17483"/>
    <cellStyle name="Output 2 6 8" xfId="20306"/>
    <cellStyle name="Output 2 6 9" xfId="22127"/>
    <cellStyle name="Output 2 60" xfId="17792"/>
    <cellStyle name="Output 2 61" xfId="20084"/>
    <cellStyle name="Output 2 62" xfId="22414"/>
    <cellStyle name="Output 2 63" xfId="2940"/>
    <cellStyle name="Output 2 7" xfId="3284"/>
    <cellStyle name="Output 2 7 2" xfId="5822"/>
    <cellStyle name="Output 2 7 3" xfId="8729"/>
    <cellStyle name="Output 2 7 4" xfId="11937"/>
    <cellStyle name="Output 2 7 5" xfId="14410"/>
    <cellStyle name="Output 2 7 6" xfId="12342"/>
    <cellStyle name="Output 2 7 7" xfId="19106"/>
    <cellStyle name="Output 2 7 8" xfId="17038"/>
    <cellStyle name="Output 2 7 9" xfId="23612"/>
    <cellStyle name="Output 2 8" xfId="3327"/>
    <cellStyle name="Output 2 8 2" xfId="5865"/>
    <cellStyle name="Output 2 8 3" xfId="8115"/>
    <cellStyle name="Output 2 8 4" xfId="11116"/>
    <cellStyle name="Output 2 8 5" xfId="13510"/>
    <cellStyle name="Output 2 8 6" xfId="15178"/>
    <cellStyle name="Output 2 8 7" xfId="18206"/>
    <cellStyle name="Output 2 8 8" xfId="19874"/>
    <cellStyle name="Output 2 8 9" xfId="22789"/>
    <cellStyle name="Output 2 9" xfId="3370"/>
    <cellStyle name="Output 2 9 2" xfId="5908"/>
    <cellStyle name="Output 2 9 3" xfId="8887"/>
    <cellStyle name="Output 2 9 4" xfId="12107"/>
    <cellStyle name="Output 2 9 5" xfId="14589"/>
    <cellStyle name="Output 2 9 6" xfId="16490"/>
    <cellStyle name="Output 2 9 7" xfId="19285"/>
    <cellStyle name="Output 2 9 8" xfId="21186"/>
    <cellStyle name="Output 2 9 9" xfId="23781"/>
    <cellStyle name="Output1_Back" xfId="1542"/>
    <cellStyle name="p" xfId="1543"/>
    <cellStyle name="p_2010 Attachment O  GG_082709" xfId="1544"/>
    <cellStyle name="p_2010 Attachment O Template Supporting Work Papers_ITC Midwest" xfId="1545"/>
    <cellStyle name="p_2010 Attachment O Template Supporting Work Papers_ITCTransmission" xfId="1546"/>
    <cellStyle name="p_2010 Attachment O Template Supporting Work Papers_METC" xfId="1547"/>
    <cellStyle name="p_2Mod11" xfId="1548"/>
    <cellStyle name="p_aavidmod11.xls Chart 1" xfId="1549"/>
    <cellStyle name="p_aavidmod11.xls Chart 2" xfId="1550"/>
    <cellStyle name="p_Attachment O &amp; GG" xfId="1551"/>
    <cellStyle name="p_charts for capm" xfId="1552"/>
    <cellStyle name="p_DCF" xfId="1553"/>
    <cellStyle name="p_DCF_2Mod11" xfId="1554"/>
    <cellStyle name="p_DCF_aavidmod11.xls Chart 1" xfId="1555"/>
    <cellStyle name="p_DCF_aavidmod11.xls Chart 2" xfId="1556"/>
    <cellStyle name="p_DCF_charts for capm" xfId="1557"/>
    <cellStyle name="p_DCF_DCF5" xfId="1558"/>
    <cellStyle name="p_DCF_Template2" xfId="1559"/>
    <cellStyle name="p_DCF_Template2_1" xfId="1560"/>
    <cellStyle name="p_DCF_VERA" xfId="1561"/>
    <cellStyle name="p_DCF_VERA_1" xfId="1562"/>
    <cellStyle name="p_DCF_VERA_1_Template2" xfId="1563"/>
    <cellStyle name="p_DCF_VERA_aavidmod11.xls Chart 2" xfId="1564"/>
    <cellStyle name="p_DCF_VERA_Model02" xfId="1565"/>
    <cellStyle name="p_DCF_VERA_Template2" xfId="1566"/>
    <cellStyle name="p_DCF_VERA_VERA" xfId="1567"/>
    <cellStyle name="p_DCF_VERA_VERA_1" xfId="1568"/>
    <cellStyle name="p_DCF_VERA_VERA_2" xfId="1569"/>
    <cellStyle name="p_DCF_VERA_VERA_Template2" xfId="1570"/>
    <cellStyle name="p_DCF5" xfId="1571"/>
    <cellStyle name="p_ITC Great Plains Formula 1-12-09a" xfId="1572"/>
    <cellStyle name="p_ITCM 2010 Template" xfId="1573"/>
    <cellStyle name="p_ITCMW 2009 Rate" xfId="1574"/>
    <cellStyle name="p_ITCMW 2010 Rate_083109" xfId="1575"/>
    <cellStyle name="p_ITCOP 2010 Rate_083109" xfId="1576"/>
    <cellStyle name="p_ITCT 2009 Rate" xfId="1577"/>
    <cellStyle name="p_ITCT New 2010 Attachment O &amp; GG_111209NL" xfId="1578"/>
    <cellStyle name="p_METC 2010 Rate_083109" xfId="1579"/>
    <cellStyle name="p_Template2" xfId="1580"/>
    <cellStyle name="p_Template2_1" xfId="1581"/>
    <cellStyle name="p_VERA" xfId="1582"/>
    <cellStyle name="p_VERA_1" xfId="1583"/>
    <cellStyle name="p_VERA_1_Template2" xfId="1584"/>
    <cellStyle name="p_VERA_aavidmod11.xls Chart 2" xfId="1585"/>
    <cellStyle name="p_VERA_Model02" xfId="1586"/>
    <cellStyle name="p_VERA_Template2" xfId="1587"/>
    <cellStyle name="p_VERA_VERA" xfId="1588"/>
    <cellStyle name="p_VERA_VERA_1" xfId="1589"/>
    <cellStyle name="p_VERA_VERA_2" xfId="1590"/>
    <cellStyle name="p_VERA_VERA_Template2" xfId="1591"/>
    <cellStyle name="p1" xfId="1592"/>
    <cellStyle name="p2" xfId="1593"/>
    <cellStyle name="p3" xfId="1594"/>
    <cellStyle name="Percent" xfId="1" builtinId="5"/>
    <cellStyle name="Percent %" xfId="1595"/>
    <cellStyle name="Percent % Long Underline" xfId="1596"/>
    <cellStyle name="Percent (0)" xfId="1597"/>
    <cellStyle name="Percent [0]" xfId="1598"/>
    <cellStyle name="Percent [1]" xfId="1599"/>
    <cellStyle name="Percent [2]" xfId="1600"/>
    <cellStyle name="Percent [3]" xfId="1601"/>
    <cellStyle name="Percent 0.0%" xfId="1602"/>
    <cellStyle name="Percent 0.0% Long Underline" xfId="1603"/>
    <cellStyle name="Percent 0.00%" xfId="1604"/>
    <cellStyle name="Percent 0.00% Long Underline" xfId="1605"/>
    <cellStyle name="Percent 0.000%" xfId="1606"/>
    <cellStyle name="Percent 0.000% Long Underline" xfId="1607"/>
    <cellStyle name="Percent 0.0000%" xfId="1608"/>
    <cellStyle name="Percent 0.0000% Long Underline" xfId="1609"/>
    <cellStyle name="Percent 10" xfId="1610"/>
    <cellStyle name="Percent 10 2" xfId="1611"/>
    <cellStyle name="Percent 11" xfId="1612"/>
    <cellStyle name="Percent 11 2" xfId="1613"/>
    <cellStyle name="Percent 11 2 2" xfId="24731"/>
    <cellStyle name="Percent 11 2 3" xfId="25454"/>
    <cellStyle name="Percent 11 3" xfId="24352"/>
    <cellStyle name="Percent 11 4" xfId="25097"/>
    <cellStyle name="Percent 12" xfId="1614"/>
    <cellStyle name="Percent 12 2" xfId="1615"/>
    <cellStyle name="Percent 13" xfId="1616"/>
    <cellStyle name="Percent 13 2" xfId="1617"/>
    <cellStyle name="Percent 14" xfId="1618"/>
    <cellStyle name="Percent 14 2" xfId="24542"/>
    <cellStyle name="Percent 15" xfId="1619"/>
    <cellStyle name="Percent 15 2" xfId="24532"/>
    <cellStyle name="Percent 16" xfId="1620"/>
    <cellStyle name="Percent 16 2" xfId="24548"/>
    <cellStyle name="Percent 17" xfId="1621"/>
    <cellStyle name="Percent 17 2" xfId="24544"/>
    <cellStyle name="Percent 18" xfId="1622"/>
    <cellStyle name="Percent 18 2" xfId="24540"/>
    <cellStyle name="Percent 19" xfId="1623"/>
    <cellStyle name="Percent 19 2" xfId="24537"/>
    <cellStyle name="Percent 2" xfId="1624"/>
    <cellStyle name="Percent 2 2" xfId="1625"/>
    <cellStyle name="Percent 2 2 2" xfId="1626"/>
    <cellStyle name="Percent 2 2 2 2" xfId="1763"/>
    <cellStyle name="Percent 2 2 2 2 2" xfId="2860"/>
    <cellStyle name="Percent 2 2 2 2 3" xfId="26057"/>
    <cellStyle name="Percent 2 2 2 3" xfId="1785"/>
    <cellStyle name="Percent 2 2 2 3 2" xfId="2881"/>
    <cellStyle name="Percent 2 2 2 4" xfId="25967"/>
    <cellStyle name="Percent 2 2 3" xfId="26079"/>
    <cellStyle name="Percent 2 3" xfId="1627"/>
    <cellStyle name="Percent 2 3 2" xfId="2832"/>
    <cellStyle name="Percent 2 3 2 2" xfId="26047"/>
    <cellStyle name="Percent 2 3 3" xfId="5413"/>
    <cellStyle name="Percent 2 3 4" xfId="25957"/>
    <cellStyle name="Percent 2 4" xfId="1762"/>
    <cellStyle name="Percent 2 4 2" xfId="2859"/>
    <cellStyle name="Percent 2 4 2 2" xfId="26059"/>
    <cellStyle name="Percent 2 4 3" xfId="25973"/>
    <cellStyle name="Percent 2 5" xfId="1784"/>
    <cellStyle name="Percent 2 5 2" xfId="2880"/>
    <cellStyle name="Percent 2 5 2 2" xfId="26064"/>
    <cellStyle name="Percent 2 5 3" xfId="25979"/>
    <cellStyle name="Percent 2 6" xfId="2831"/>
    <cellStyle name="Percent 2 6 2" xfId="25986"/>
    <cellStyle name="Percent 2 7" xfId="1797"/>
    <cellStyle name="Percent 2 8" xfId="25640"/>
    <cellStyle name="Percent 20" xfId="1628"/>
    <cellStyle name="Percent 20 2" xfId="24538"/>
    <cellStyle name="Percent 21" xfId="1629"/>
    <cellStyle name="Percent 21 2" xfId="24745"/>
    <cellStyle name="Percent 21 2 2" xfId="25468"/>
    <cellStyle name="Percent 21 3" xfId="24366"/>
    <cellStyle name="Percent 21 4" xfId="25111"/>
    <cellStyle name="Percent 22" xfId="1630"/>
    <cellStyle name="Percent 22 2" xfId="24550"/>
    <cellStyle name="Percent 23" xfId="1631"/>
    <cellStyle name="Percent 24" xfId="1632"/>
    <cellStyle name="Percent 25" xfId="1633"/>
    <cellStyle name="Percent 26" xfId="1634"/>
    <cellStyle name="Percent 27" xfId="1761"/>
    <cellStyle name="Percent 27 2" xfId="2858"/>
    <cellStyle name="Percent 28" xfId="1768"/>
    <cellStyle name="Percent 28 2" xfId="2864"/>
    <cellStyle name="Percent 29" xfId="1753"/>
    <cellStyle name="Percent 29 2" xfId="2853"/>
    <cellStyle name="Percent 3" xfId="1635"/>
    <cellStyle name="Percent 3 2" xfId="1636"/>
    <cellStyle name="Percent 3 2 2" xfId="26099"/>
    <cellStyle name="Percent 3 3" xfId="1637"/>
    <cellStyle name="Percent 3 3 2" xfId="26235"/>
    <cellStyle name="Percent 3 3 3" xfId="26078"/>
    <cellStyle name="Percent 3 4" xfId="1638"/>
    <cellStyle name="Percent 3 5" xfId="1639"/>
    <cellStyle name="Percent 3 5 2" xfId="1640"/>
    <cellStyle name="Percent 3 6" xfId="1764"/>
    <cellStyle name="Percent 30" xfId="1769"/>
    <cellStyle name="Percent 30 2" xfId="2865"/>
    <cellStyle name="Percent 31" xfId="1755"/>
    <cellStyle name="Percent 31 2" xfId="2854"/>
    <cellStyle name="Percent 32" xfId="1783"/>
    <cellStyle name="Percent 32 2" xfId="2879"/>
    <cellStyle name="Percent 33" xfId="1788"/>
    <cellStyle name="Percent 33 2" xfId="2884"/>
    <cellStyle name="Percent 34" xfId="1780"/>
    <cellStyle name="Percent 34 2" xfId="2876"/>
    <cellStyle name="Percent 35" xfId="2827"/>
    <cellStyle name="Percent 36" xfId="1793"/>
    <cellStyle name="Percent 37" xfId="2844"/>
    <cellStyle name="Percent 38" xfId="2890"/>
    <cellStyle name="Percent 39" xfId="2841"/>
    <cellStyle name="Percent 4" xfId="1641"/>
    <cellStyle name="Percent 4 2" xfId="1642"/>
    <cellStyle name="Percent 4 2 2" xfId="5272"/>
    <cellStyle name="Percent 4 2 2 2" xfId="5269"/>
    <cellStyle name="Percent 4 2 2 2 2" xfId="5274"/>
    <cellStyle name="Percent 4 2 2 2 2 2" xfId="5276"/>
    <cellStyle name="Percent 4 2 2 2 2 2 2" xfId="7816"/>
    <cellStyle name="Percent 4 2 2 2 2 2 3" xfId="14690"/>
    <cellStyle name="Percent 4 2 2 2 2 2 4" xfId="19386"/>
    <cellStyle name="Percent 4 2 2 2 2 2 5" xfId="23877"/>
    <cellStyle name="Percent 4 2 2 2 2 3" xfId="7814"/>
    <cellStyle name="Percent 4 2 2 2 2 4" xfId="14688"/>
    <cellStyle name="Percent 4 2 2 2 2 5" xfId="19384"/>
    <cellStyle name="Percent 4 2 2 2 2 6" xfId="23875"/>
    <cellStyle name="Percent 4 2 2 2 3" xfId="7809"/>
    <cellStyle name="Percent 4 2 2 2 4" xfId="14683"/>
    <cellStyle name="Percent 4 2 2 2 5" xfId="19379"/>
    <cellStyle name="Percent 4 2 2 2 6" xfId="23870"/>
    <cellStyle name="Percent 4 2 2 3" xfId="7812"/>
    <cellStyle name="Percent 4 2 2 4" xfId="14686"/>
    <cellStyle name="Percent 4 2 2 5" xfId="19382"/>
    <cellStyle name="Percent 4 2 2 6" xfId="23873"/>
    <cellStyle name="Percent 4 2 3" xfId="7710"/>
    <cellStyle name="Percent 4 2 4" xfId="14585"/>
    <cellStyle name="Percent 4 2 5" xfId="19281"/>
    <cellStyle name="Percent 4 2 6" xfId="23777"/>
    <cellStyle name="Percent 4 2 7" xfId="24135"/>
    <cellStyle name="Percent 4 2 8" xfId="5171"/>
    <cellStyle name="Percent 4 3" xfId="7707"/>
    <cellStyle name="Percent 4 4" xfId="14582"/>
    <cellStyle name="Percent 4 5" xfId="19278"/>
    <cellStyle name="Percent 4 6" xfId="23774"/>
    <cellStyle name="Percent 4 7" xfId="24133"/>
    <cellStyle name="Percent 4 8" xfId="5168"/>
    <cellStyle name="Percent 40" xfId="2887"/>
    <cellStyle name="Percent 41" xfId="2828"/>
    <cellStyle name="Percent 42" xfId="24170"/>
    <cellStyle name="Percent 43" xfId="24187"/>
    <cellStyle name="Percent 44" xfId="24931"/>
    <cellStyle name="Percent 45" xfId="24915"/>
    <cellStyle name="Percent 46" xfId="25634"/>
    <cellStyle name="Percent 47" xfId="25638"/>
    <cellStyle name="Percent 5" xfId="1643"/>
    <cellStyle name="Percent 5 2" xfId="5396"/>
    <cellStyle name="Percent 5 2 2" xfId="24156"/>
    <cellStyle name="Percent 5 2 2 2" xfId="24149"/>
    <cellStyle name="Percent 5 2 2 3" xfId="25921"/>
    <cellStyle name="Percent 5 2 3" xfId="25920"/>
    <cellStyle name="Percent 5 3" xfId="7819"/>
    <cellStyle name="Percent 5 3 2" xfId="25922"/>
    <cellStyle name="Percent 5 4" xfId="14693"/>
    <cellStyle name="Percent 5 5" xfId="19389"/>
    <cellStyle name="Percent 5 6" xfId="23880"/>
    <cellStyle name="Percent 5 7" xfId="5279"/>
    <cellStyle name="Percent 6" xfId="1644"/>
    <cellStyle name="Percent 6 2" xfId="2899"/>
    <cellStyle name="Percent 6 2 2" xfId="25924"/>
    <cellStyle name="Percent 6 3" xfId="25925"/>
    <cellStyle name="Percent 6 4" xfId="25926"/>
    <cellStyle name="Percent 6 5" xfId="26140"/>
    <cellStyle name="Percent 6 6" xfId="25923"/>
    <cellStyle name="Percent 7" xfId="1645"/>
    <cellStyle name="Percent 7 2" xfId="26070"/>
    <cellStyle name="Percent 8" xfId="1646"/>
    <cellStyle name="Percent 8 2" xfId="1647"/>
    <cellStyle name="Percent 8 2 2" xfId="1648"/>
    <cellStyle name="Percent 8 2 2 2" xfId="2835"/>
    <cellStyle name="Percent 8 2 2 2 2" xfId="24894"/>
    <cellStyle name="Percent 8 2 2 2 2 2" xfId="25617"/>
    <cellStyle name="Percent 8 2 2 2 3" xfId="24515"/>
    <cellStyle name="Percent 8 2 2 2 4" xfId="25260"/>
    <cellStyle name="Percent 8 2 2 3" xfId="24714"/>
    <cellStyle name="Percent 8 2 2 3 2" xfId="25437"/>
    <cellStyle name="Percent 8 2 2 4" xfId="24335"/>
    <cellStyle name="Percent 8 2 2 5" xfId="25080"/>
    <cellStyle name="Percent 8 2 3" xfId="2834"/>
    <cellStyle name="Percent 8 2 3 2" xfId="24806"/>
    <cellStyle name="Percent 8 2 3 2 2" xfId="25529"/>
    <cellStyle name="Percent 8 2 3 3" xfId="24427"/>
    <cellStyle name="Percent 8 2 3 4" xfId="25172"/>
    <cellStyle name="Percent 8 2 4" xfId="24626"/>
    <cellStyle name="Percent 8 2 4 2" xfId="25349"/>
    <cellStyle name="Percent 8 2 5" xfId="24247"/>
    <cellStyle name="Percent 8 2 6" xfId="24992"/>
    <cellStyle name="Percent 8 3" xfId="1649"/>
    <cellStyle name="Percent 8 3 2" xfId="2836"/>
    <cellStyle name="Percent 8 3 2 2" xfId="24850"/>
    <cellStyle name="Percent 8 3 2 2 2" xfId="25573"/>
    <cellStyle name="Percent 8 3 2 3" xfId="24471"/>
    <cellStyle name="Percent 8 3 2 4" xfId="25216"/>
    <cellStyle name="Percent 8 3 3" xfId="24670"/>
    <cellStyle name="Percent 8 3 3 2" xfId="25393"/>
    <cellStyle name="Percent 8 3 4" xfId="24291"/>
    <cellStyle name="Percent 8 3 5" xfId="25036"/>
    <cellStyle name="Percent 8 4" xfId="1650"/>
    <cellStyle name="Percent 8 4 2" xfId="24762"/>
    <cellStyle name="Percent 8 4 2 2" xfId="25485"/>
    <cellStyle name="Percent 8 4 3" xfId="24383"/>
    <cellStyle name="Percent 8 4 4" xfId="25128"/>
    <cellStyle name="Percent 8 5" xfId="2833"/>
    <cellStyle name="Percent 8 5 2" xfId="24582"/>
    <cellStyle name="Percent 8 5 3" xfId="25305"/>
    <cellStyle name="Percent 8 6" xfId="24203"/>
    <cellStyle name="Percent 8 7" xfId="24948"/>
    <cellStyle name="Percent 9" xfId="1651"/>
    <cellStyle name="Percent 9 2" xfId="1652"/>
    <cellStyle name="Percent 9 2 2" xfId="1653"/>
    <cellStyle name="Percent 9 2 2 2" xfId="1654"/>
    <cellStyle name="Percent 9 2 2 3" xfId="1655"/>
    <cellStyle name="Percent 9 2 2 3 2" xfId="1656"/>
    <cellStyle name="Percent 9 2 2 3 2 2" xfId="2839"/>
    <cellStyle name="Percent 9 2 2 3 2 2 2" xfId="24899"/>
    <cellStyle name="Percent 9 2 2 3 2 2 2 2" xfId="25622"/>
    <cellStyle name="Percent 9 2 2 3 2 2 3" xfId="24520"/>
    <cellStyle name="Percent 9 2 2 3 2 2 4" xfId="25265"/>
    <cellStyle name="Percent 9 2 2 3 2 3" xfId="24719"/>
    <cellStyle name="Percent 9 2 2 3 2 3 2" xfId="25442"/>
    <cellStyle name="Percent 9 2 2 3 2 4" xfId="24340"/>
    <cellStyle name="Percent 9 2 2 3 2 5" xfId="25085"/>
    <cellStyle name="Percent 9 2 2 3 3" xfId="2838"/>
    <cellStyle name="Percent 9 2 2 3 3 2" xfId="24811"/>
    <cellStyle name="Percent 9 2 2 3 3 2 2" xfId="25534"/>
    <cellStyle name="Percent 9 2 2 3 3 3" xfId="24432"/>
    <cellStyle name="Percent 9 2 2 3 3 4" xfId="25177"/>
    <cellStyle name="Percent 9 2 2 3 4" xfId="24631"/>
    <cellStyle name="Percent 9 2 2 3 4 2" xfId="25354"/>
    <cellStyle name="Percent 9 2 2 3 5" xfId="24252"/>
    <cellStyle name="Percent 9 2 2 3 6" xfId="24997"/>
    <cellStyle name="Percent 9 2 2 4" xfId="1657"/>
    <cellStyle name="Percent 9 2 2 4 2" xfId="2840"/>
    <cellStyle name="Percent 9 2 2 4 2 2" xfId="24855"/>
    <cellStyle name="Percent 9 2 2 4 2 2 2" xfId="25578"/>
    <cellStyle name="Percent 9 2 2 4 2 3" xfId="24476"/>
    <cellStyle name="Percent 9 2 2 4 2 4" xfId="25221"/>
    <cellStyle name="Percent 9 2 2 4 3" xfId="24675"/>
    <cellStyle name="Percent 9 2 2 4 3 2" xfId="25398"/>
    <cellStyle name="Percent 9 2 2 4 4" xfId="24296"/>
    <cellStyle name="Percent 9 2 2 4 5" xfId="25041"/>
    <cellStyle name="Percent 9 2 2 5" xfId="2837"/>
    <cellStyle name="Percent 9 2 2 5 2" xfId="24767"/>
    <cellStyle name="Percent 9 2 2 5 2 2" xfId="25490"/>
    <cellStyle name="Percent 9 2 2 5 3" xfId="24388"/>
    <cellStyle name="Percent 9 2 2 5 4" xfId="25133"/>
    <cellStyle name="Percent 9 2 2 6" xfId="24587"/>
    <cellStyle name="Percent 9 2 2 6 2" xfId="25310"/>
    <cellStyle name="Percent 9 2 2 7" xfId="24208"/>
    <cellStyle name="Percent 9 2 2 8" xfId="24953"/>
    <cellStyle name="Percent Input" xfId="1658"/>
    <cellStyle name="Percent0" xfId="1659"/>
    <cellStyle name="Percent1" xfId="1660"/>
    <cellStyle name="Percent2" xfId="1661"/>
    <cellStyle name="PSChar" xfId="1662"/>
    <cellStyle name="PSChar 2" xfId="24552"/>
    <cellStyle name="PSDate" xfId="1663"/>
    <cellStyle name="PSDec" xfId="1664"/>
    <cellStyle name="PSdesc" xfId="1665"/>
    <cellStyle name="PSHeading" xfId="1666"/>
    <cellStyle name="PSInt" xfId="1667"/>
    <cellStyle name="PSSpacer" xfId="1668"/>
    <cellStyle name="PStest" xfId="1669"/>
    <cellStyle name="QUESTION" xfId="25927"/>
    <cellStyle name="R00A" xfId="1670"/>
    <cellStyle name="R00B" xfId="1671"/>
    <cellStyle name="R00L" xfId="1672"/>
    <cellStyle name="R01A" xfId="1673"/>
    <cellStyle name="R01B" xfId="1674"/>
    <cellStyle name="R01H" xfId="1675"/>
    <cellStyle name="R01L" xfId="1676"/>
    <cellStyle name="R02A" xfId="1677"/>
    <cellStyle name="R02B" xfId="1678"/>
    <cellStyle name="R02H" xfId="1679"/>
    <cellStyle name="R02L" xfId="1680"/>
    <cellStyle name="R03A" xfId="1681"/>
    <cellStyle name="R03B" xfId="1682"/>
    <cellStyle name="R03H" xfId="1683"/>
    <cellStyle name="R03L" xfId="1684"/>
    <cellStyle name="R04A" xfId="1685"/>
    <cellStyle name="R04B" xfId="1686"/>
    <cellStyle name="R04H" xfId="1687"/>
    <cellStyle name="R04L" xfId="1688"/>
    <cellStyle name="R05A" xfId="1689"/>
    <cellStyle name="R05B" xfId="1690"/>
    <cellStyle name="R05H" xfId="1691"/>
    <cellStyle name="R05L" xfId="1692"/>
    <cellStyle name="R05L 2" xfId="1693"/>
    <cellStyle name="R06A" xfId="1694"/>
    <cellStyle name="R06B" xfId="1695"/>
    <cellStyle name="R06H" xfId="1696"/>
    <cellStyle name="R06L" xfId="1697"/>
    <cellStyle name="R07A" xfId="1698"/>
    <cellStyle name="R07B" xfId="1699"/>
    <cellStyle name="R07H" xfId="1700"/>
    <cellStyle name="R07L" xfId="1701"/>
    <cellStyle name="rborder" xfId="1702"/>
    <cellStyle name="red" xfId="1703"/>
    <cellStyle name="s_HardInc " xfId="1704"/>
    <cellStyle name="s_HardInc _ITC Great Plains Formula 1-12-09a" xfId="1705"/>
    <cellStyle name="SAPBEXaggData" xfId="2941"/>
    <cellStyle name="SAPBEXaggData 10" xfId="3388"/>
    <cellStyle name="SAPBEXaggData 10 2" xfId="5926"/>
    <cellStyle name="SAPBEXaggData 10 3" xfId="10223"/>
    <cellStyle name="SAPBEXaggData 10 4" xfId="12161"/>
    <cellStyle name="SAPBEXaggData 10 5" xfId="14644"/>
    <cellStyle name="SAPBEXaggData 10 6" xfId="15890"/>
    <cellStyle name="SAPBEXaggData 10 7" xfId="19340"/>
    <cellStyle name="SAPBEXaggData 10 8" xfId="20586"/>
    <cellStyle name="SAPBEXaggData 10 9" xfId="23835"/>
    <cellStyle name="SAPBEXaggData 11" xfId="3450"/>
    <cellStyle name="SAPBEXaggData 11 2" xfId="5988"/>
    <cellStyle name="SAPBEXaggData 11 3" xfId="7772"/>
    <cellStyle name="SAPBEXaggData 11 4" xfId="10175"/>
    <cellStyle name="SAPBEXaggData 11 5" xfId="12479"/>
    <cellStyle name="SAPBEXaggData 11 6" xfId="16944"/>
    <cellStyle name="SAPBEXaggData 11 7" xfId="17175"/>
    <cellStyle name="SAPBEXaggData 11 8" xfId="21640"/>
    <cellStyle name="SAPBEXaggData 11 9" xfId="21853"/>
    <cellStyle name="SAPBEXaggData 12" xfId="3371"/>
    <cellStyle name="SAPBEXaggData 12 2" xfId="5909"/>
    <cellStyle name="SAPBEXaggData 12 3" xfId="9537"/>
    <cellStyle name="SAPBEXaggData 12 4" xfId="11541"/>
    <cellStyle name="SAPBEXaggData 12 5" xfId="13973"/>
    <cellStyle name="SAPBEXaggData 12 6" xfId="16818"/>
    <cellStyle name="SAPBEXaggData 12 7" xfId="18669"/>
    <cellStyle name="SAPBEXaggData 12 8" xfId="21514"/>
    <cellStyle name="SAPBEXaggData 12 9" xfId="23215"/>
    <cellStyle name="SAPBEXaggData 13" xfId="3427"/>
    <cellStyle name="SAPBEXaggData 13 2" xfId="5965"/>
    <cellStyle name="SAPBEXaggData 13 3" xfId="9099"/>
    <cellStyle name="SAPBEXaggData 13 4" xfId="11748"/>
    <cellStyle name="SAPBEXaggData 13 5" xfId="13921"/>
    <cellStyle name="SAPBEXaggData 13 6" xfId="15372"/>
    <cellStyle name="SAPBEXaggData 13 7" xfId="18617"/>
    <cellStyle name="SAPBEXaggData 13 8" xfId="20068"/>
    <cellStyle name="SAPBEXaggData 13 9" xfId="23169"/>
    <cellStyle name="SAPBEXaggData 14" xfId="3588"/>
    <cellStyle name="SAPBEXaggData 14 2" xfId="6126"/>
    <cellStyle name="SAPBEXaggData 14 3" xfId="8599"/>
    <cellStyle name="SAPBEXaggData 14 4" xfId="10950"/>
    <cellStyle name="SAPBEXaggData 14 5" xfId="13321"/>
    <cellStyle name="SAPBEXaggData 14 6" xfId="16686"/>
    <cellStyle name="SAPBEXaggData 14 7" xfId="18017"/>
    <cellStyle name="SAPBEXaggData 14 8" xfId="21382"/>
    <cellStyle name="SAPBEXaggData 14 9" xfId="22621"/>
    <cellStyle name="SAPBEXaggData 15" xfId="3454"/>
    <cellStyle name="SAPBEXaggData 15 2" xfId="5992"/>
    <cellStyle name="SAPBEXaggData 15 3" xfId="8575"/>
    <cellStyle name="SAPBEXaggData 15 4" xfId="10759"/>
    <cellStyle name="SAPBEXaggData 15 5" xfId="13114"/>
    <cellStyle name="SAPBEXaggData 15 6" xfId="16264"/>
    <cellStyle name="SAPBEXaggData 15 7" xfId="17810"/>
    <cellStyle name="SAPBEXaggData 15 8" xfId="20960"/>
    <cellStyle name="SAPBEXaggData 15 9" xfId="22431"/>
    <cellStyle name="SAPBEXaggData 16" xfId="3650"/>
    <cellStyle name="SAPBEXaggData 16 2" xfId="6188"/>
    <cellStyle name="SAPBEXaggData 16 3" xfId="8236"/>
    <cellStyle name="SAPBEXaggData 16 4" xfId="11060"/>
    <cellStyle name="SAPBEXaggData 16 5" xfId="13447"/>
    <cellStyle name="SAPBEXaggData 16 6" xfId="16962"/>
    <cellStyle name="SAPBEXaggData 16 7" xfId="18143"/>
    <cellStyle name="SAPBEXaggData 16 8" xfId="21658"/>
    <cellStyle name="SAPBEXaggData 16 9" xfId="22733"/>
    <cellStyle name="SAPBEXaggData 17" xfId="3780"/>
    <cellStyle name="SAPBEXaggData 17 2" xfId="6318"/>
    <cellStyle name="SAPBEXaggData 17 3" xfId="9906"/>
    <cellStyle name="SAPBEXaggData 17 4" xfId="10567"/>
    <cellStyle name="SAPBEXaggData 17 5" xfId="12912"/>
    <cellStyle name="SAPBEXaggData 17 6" xfId="16623"/>
    <cellStyle name="SAPBEXaggData 17 7" xfId="17608"/>
    <cellStyle name="SAPBEXaggData 17 8" xfId="21319"/>
    <cellStyle name="SAPBEXaggData 17 9" xfId="22239"/>
    <cellStyle name="SAPBEXaggData 18" xfId="3800"/>
    <cellStyle name="SAPBEXaggData 18 2" xfId="6338"/>
    <cellStyle name="SAPBEXaggData 18 3" xfId="8173"/>
    <cellStyle name="SAPBEXaggData 18 4" xfId="10799"/>
    <cellStyle name="SAPBEXaggData 18 5" xfId="13158"/>
    <cellStyle name="SAPBEXaggData 18 6" xfId="15914"/>
    <cellStyle name="SAPBEXaggData 18 7" xfId="17854"/>
    <cellStyle name="SAPBEXaggData 18 8" xfId="20610"/>
    <cellStyle name="SAPBEXaggData 18 9" xfId="22470"/>
    <cellStyle name="SAPBEXaggData 19" xfId="3812"/>
    <cellStyle name="SAPBEXaggData 19 2" xfId="6350"/>
    <cellStyle name="SAPBEXaggData 19 3" xfId="8379"/>
    <cellStyle name="SAPBEXaggData 19 4" xfId="10375"/>
    <cellStyle name="SAPBEXaggData 19 5" xfId="12697"/>
    <cellStyle name="SAPBEXaggData 19 6" xfId="15283"/>
    <cellStyle name="SAPBEXaggData 19 7" xfId="17393"/>
    <cellStyle name="SAPBEXaggData 19 8" xfId="19979"/>
    <cellStyle name="SAPBEXaggData 19 9" xfId="22046"/>
    <cellStyle name="SAPBEXaggData 2" xfId="3060"/>
    <cellStyle name="SAPBEXaggData 2 2" xfId="5419"/>
    <cellStyle name="SAPBEXaggData 2 3" xfId="9894"/>
    <cellStyle name="SAPBEXaggData 2 4" xfId="11875"/>
    <cellStyle name="SAPBEXaggData 2 5" xfId="14339"/>
    <cellStyle name="SAPBEXaggData 2 6" xfId="15371"/>
    <cellStyle name="SAPBEXaggData 2 7" xfId="19035"/>
    <cellStyle name="SAPBEXaggData 2 8" xfId="20067"/>
    <cellStyle name="SAPBEXaggData 2 9" xfId="23551"/>
    <cellStyle name="SAPBEXaggData 20" xfId="3908"/>
    <cellStyle name="SAPBEXaggData 20 2" xfId="6446"/>
    <cellStyle name="SAPBEXaggData 20 3" xfId="8347"/>
    <cellStyle name="SAPBEXaggData 20 4" xfId="10608"/>
    <cellStyle name="SAPBEXaggData 20 5" xfId="12956"/>
    <cellStyle name="SAPBEXaggData 20 6" xfId="16199"/>
    <cellStyle name="SAPBEXaggData 20 7" xfId="17652"/>
    <cellStyle name="SAPBEXaggData 20 8" xfId="20895"/>
    <cellStyle name="SAPBEXaggData 20 9" xfId="22281"/>
    <cellStyle name="SAPBEXaggData 21" xfId="3857"/>
    <cellStyle name="SAPBEXaggData 21 2" xfId="6395"/>
    <cellStyle name="SAPBEXaggData 21 3" xfId="9946"/>
    <cellStyle name="SAPBEXaggData 21 4" xfId="11535"/>
    <cellStyle name="SAPBEXaggData 21 5" xfId="13967"/>
    <cellStyle name="SAPBEXaggData 21 6" xfId="16750"/>
    <cellStyle name="SAPBEXaggData 21 7" xfId="18663"/>
    <cellStyle name="SAPBEXaggData 21 8" xfId="21446"/>
    <cellStyle name="SAPBEXaggData 21 9" xfId="23209"/>
    <cellStyle name="SAPBEXaggData 22" xfId="4005"/>
    <cellStyle name="SAPBEXaggData 22 2" xfId="6543"/>
    <cellStyle name="SAPBEXaggData 22 3" xfId="8560"/>
    <cellStyle name="SAPBEXaggData 22 4" xfId="12075"/>
    <cellStyle name="SAPBEXaggData 22 5" xfId="14555"/>
    <cellStyle name="SAPBEXaggData 22 6" xfId="15143"/>
    <cellStyle name="SAPBEXaggData 22 7" xfId="19251"/>
    <cellStyle name="SAPBEXaggData 22 8" xfId="19839"/>
    <cellStyle name="SAPBEXaggData 22 9" xfId="23747"/>
    <cellStyle name="SAPBEXaggData 23" xfId="3984"/>
    <cellStyle name="SAPBEXaggData 23 2" xfId="6522"/>
    <cellStyle name="SAPBEXaggData 23 3" xfId="9390"/>
    <cellStyle name="SAPBEXaggData 23 4" xfId="11285"/>
    <cellStyle name="SAPBEXaggData 23 5" xfId="13691"/>
    <cellStyle name="SAPBEXaggData 23 6" xfId="15884"/>
    <cellStyle name="SAPBEXaggData 23 7" xfId="18387"/>
    <cellStyle name="SAPBEXaggData 23 8" xfId="20580"/>
    <cellStyle name="SAPBEXaggData 23 9" xfId="22959"/>
    <cellStyle name="SAPBEXaggData 24" xfId="4035"/>
    <cellStyle name="SAPBEXaggData 24 2" xfId="6573"/>
    <cellStyle name="SAPBEXaggData 24 3" xfId="8132"/>
    <cellStyle name="SAPBEXaggData 24 4" xfId="11499"/>
    <cellStyle name="SAPBEXaggData 24 5" xfId="13926"/>
    <cellStyle name="SAPBEXaggData 24 6" xfId="12499"/>
    <cellStyle name="SAPBEXaggData 24 7" xfId="18622"/>
    <cellStyle name="SAPBEXaggData 24 8" xfId="17195"/>
    <cellStyle name="SAPBEXaggData 24 9" xfId="23174"/>
    <cellStyle name="SAPBEXaggData 25" xfId="4142"/>
    <cellStyle name="SAPBEXaggData 25 2" xfId="6680"/>
    <cellStyle name="SAPBEXaggData 25 3" xfId="9727"/>
    <cellStyle name="SAPBEXaggData 25 4" xfId="10839"/>
    <cellStyle name="SAPBEXaggData 25 5" xfId="13204"/>
    <cellStyle name="SAPBEXaggData 25 6" xfId="14983"/>
    <cellStyle name="SAPBEXaggData 25 7" xfId="17900"/>
    <cellStyle name="SAPBEXaggData 25 8" xfId="19679"/>
    <cellStyle name="SAPBEXaggData 25 9" xfId="22510"/>
    <cellStyle name="SAPBEXaggData 26" xfId="4210"/>
    <cellStyle name="SAPBEXaggData 26 2" xfId="6748"/>
    <cellStyle name="SAPBEXaggData 26 3" xfId="9807"/>
    <cellStyle name="SAPBEXaggData 26 4" xfId="12046"/>
    <cellStyle name="SAPBEXaggData 26 5" xfId="14815"/>
    <cellStyle name="SAPBEXaggData 26 6" xfId="12369"/>
    <cellStyle name="SAPBEXaggData 26 7" xfId="19511"/>
    <cellStyle name="SAPBEXaggData 26 8" xfId="17065"/>
    <cellStyle name="SAPBEXaggData 26 9" xfId="23999"/>
    <cellStyle name="SAPBEXaggData 27" xfId="4157"/>
    <cellStyle name="SAPBEXaggData 27 2" xfId="6695"/>
    <cellStyle name="SAPBEXaggData 27 3" xfId="8605"/>
    <cellStyle name="SAPBEXaggData 27 4" xfId="11546"/>
    <cellStyle name="SAPBEXaggData 27 5" xfId="13980"/>
    <cellStyle name="SAPBEXaggData 27 6" xfId="16573"/>
    <cellStyle name="SAPBEXaggData 27 7" xfId="18676"/>
    <cellStyle name="SAPBEXaggData 27 8" xfId="21269"/>
    <cellStyle name="SAPBEXaggData 27 9" xfId="23220"/>
    <cellStyle name="SAPBEXaggData 28" xfId="4270"/>
    <cellStyle name="SAPBEXaggData 28 2" xfId="6808"/>
    <cellStyle name="SAPBEXaggData 28 3" xfId="8122"/>
    <cellStyle name="SAPBEXaggData 28 4" xfId="10644"/>
    <cellStyle name="SAPBEXaggData 28 5" xfId="12993"/>
    <cellStyle name="SAPBEXaggData 28 6" xfId="16097"/>
    <cellStyle name="SAPBEXaggData 28 7" xfId="17689"/>
    <cellStyle name="SAPBEXaggData 28 8" xfId="20793"/>
    <cellStyle name="SAPBEXaggData 28 9" xfId="22317"/>
    <cellStyle name="SAPBEXaggData 29" xfId="4313"/>
    <cellStyle name="SAPBEXaggData 29 2" xfId="6851"/>
    <cellStyle name="SAPBEXaggData 29 3" xfId="8230"/>
    <cellStyle name="SAPBEXaggData 29 4" xfId="11485"/>
    <cellStyle name="SAPBEXaggData 29 5" xfId="13910"/>
    <cellStyle name="SAPBEXaggData 29 6" xfId="16377"/>
    <cellStyle name="SAPBEXaggData 29 7" xfId="18606"/>
    <cellStyle name="SAPBEXaggData 29 8" xfId="21073"/>
    <cellStyle name="SAPBEXaggData 29 9" xfId="23160"/>
    <cellStyle name="SAPBEXaggData 3" xfId="3033"/>
    <cellStyle name="SAPBEXaggData 3 2" xfId="5572"/>
    <cellStyle name="SAPBEXaggData 3 3" xfId="9399"/>
    <cellStyle name="SAPBEXaggData 3 4" xfId="10628"/>
    <cellStyle name="SAPBEXaggData 3 5" xfId="12977"/>
    <cellStyle name="SAPBEXaggData 3 6" xfId="16809"/>
    <cellStyle name="SAPBEXaggData 3 7" xfId="17673"/>
    <cellStyle name="SAPBEXaggData 3 8" xfId="21505"/>
    <cellStyle name="SAPBEXaggData 3 9" xfId="22301"/>
    <cellStyle name="SAPBEXaggData 30" xfId="4356"/>
    <cellStyle name="SAPBEXaggData 30 2" xfId="6894"/>
    <cellStyle name="SAPBEXaggData 30 3" xfId="9075"/>
    <cellStyle name="SAPBEXaggData 30 4" xfId="10493"/>
    <cellStyle name="SAPBEXaggData 30 5" xfId="12828"/>
    <cellStyle name="SAPBEXaggData 30 6" xfId="12917"/>
    <cellStyle name="SAPBEXaggData 30 7" xfId="17524"/>
    <cellStyle name="SAPBEXaggData 30 8" xfId="17613"/>
    <cellStyle name="SAPBEXaggData 30 9" xfId="22163"/>
    <cellStyle name="SAPBEXaggData 31" xfId="4399"/>
    <cellStyle name="SAPBEXaggData 31 2" xfId="6937"/>
    <cellStyle name="SAPBEXaggData 31 3" xfId="10187"/>
    <cellStyle name="SAPBEXaggData 31 4" xfId="8881"/>
    <cellStyle name="SAPBEXaggData 31 5" xfId="12540"/>
    <cellStyle name="SAPBEXaggData 31 6" xfId="14844"/>
    <cellStyle name="SAPBEXaggData 31 7" xfId="17236"/>
    <cellStyle name="SAPBEXaggData 31 8" xfId="19540"/>
    <cellStyle name="SAPBEXaggData 31 9" xfId="21904"/>
    <cellStyle name="SAPBEXaggData 32" xfId="4439"/>
    <cellStyle name="SAPBEXaggData 32 2" xfId="6977"/>
    <cellStyle name="SAPBEXaggData 32 3" xfId="8712"/>
    <cellStyle name="SAPBEXaggData 32 4" xfId="10272"/>
    <cellStyle name="SAPBEXaggData 32 5" xfId="12582"/>
    <cellStyle name="SAPBEXaggData 32 6" xfId="16588"/>
    <cellStyle name="SAPBEXaggData 32 7" xfId="17278"/>
    <cellStyle name="SAPBEXaggData 32 8" xfId="21284"/>
    <cellStyle name="SAPBEXaggData 32 9" xfId="21941"/>
    <cellStyle name="SAPBEXaggData 33" xfId="4387"/>
    <cellStyle name="SAPBEXaggData 33 2" xfId="6925"/>
    <cellStyle name="SAPBEXaggData 33 3" xfId="9261"/>
    <cellStyle name="SAPBEXaggData 33 4" xfId="11308"/>
    <cellStyle name="SAPBEXaggData 33 5" xfId="12414"/>
    <cellStyle name="SAPBEXaggData 33 6" xfId="15319"/>
    <cellStyle name="SAPBEXaggData 33 7" xfId="17110"/>
    <cellStyle name="SAPBEXaggData 33 8" xfId="20015"/>
    <cellStyle name="SAPBEXaggData 33 9" xfId="21795"/>
    <cellStyle name="SAPBEXaggData 34" xfId="4146"/>
    <cellStyle name="SAPBEXaggData 34 2" xfId="6684"/>
    <cellStyle name="SAPBEXaggData 34 3" xfId="9231"/>
    <cellStyle name="SAPBEXaggData 34 4" xfId="10556"/>
    <cellStyle name="SAPBEXaggData 34 5" xfId="12899"/>
    <cellStyle name="SAPBEXaggData 34 6" xfId="16118"/>
    <cellStyle name="SAPBEXaggData 34 7" xfId="17595"/>
    <cellStyle name="SAPBEXaggData 34 8" xfId="20814"/>
    <cellStyle name="SAPBEXaggData 34 9" xfId="22227"/>
    <cellStyle name="SAPBEXaggData 35" xfId="4567"/>
    <cellStyle name="SAPBEXaggData 35 2" xfId="7105"/>
    <cellStyle name="SAPBEXaggData 35 3" xfId="8673"/>
    <cellStyle name="SAPBEXaggData 35 4" xfId="10587"/>
    <cellStyle name="SAPBEXaggData 35 5" xfId="12934"/>
    <cellStyle name="SAPBEXaggData 35 6" xfId="16115"/>
    <cellStyle name="SAPBEXaggData 35 7" xfId="17630"/>
    <cellStyle name="SAPBEXaggData 35 8" xfId="20811"/>
    <cellStyle name="SAPBEXaggData 35 9" xfId="22260"/>
    <cellStyle name="SAPBEXaggData 36" xfId="4614"/>
    <cellStyle name="SAPBEXaggData 36 2" xfId="7152"/>
    <cellStyle name="SAPBEXaggData 36 3" xfId="9577"/>
    <cellStyle name="SAPBEXaggData 36 4" xfId="10434"/>
    <cellStyle name="SAPBEXaggData 36 5" xfId="12760"/>
    <cellStyle name="SAPBEXaggData 36 6" xfId="15863"/>
    <cellStyle name="SAPBEXaggData 36 7" xfId="17456"/>
    <cellStyle name="SAPBEXaggData 36 8" xfId="20559"/>
    <cellStyle name="SAPBEXaggData 36 9" xfId="22105"/>
    <cellStyle name="SAPBEXaggData 37" xfId="4657"/>
    <cellStyle name="SAPBEXaggData 37 2" xfId="7195"/>
    <cellStyle name="SAPBEXaggData 37 3" xfId="10038"/>
    <cellStyle name="SAPBEXaggData 37 4" xfId="11618"/>
    <cellStyle name="SAPBEXaggData 37 5" xfId="14059"/>
    <cellStyle name="SAPBEXaggData 37 6" xfId="15793"/>
    <cellStyle name="SAPBEXaggData 37 7" xfId="18755"/>
    <cellStyle name="SAPBEXaggData 37 8" xfId="20489"/>
    <cellStyle name="SAPBEXaggData 37 9" xfId="23293"/>
    <cellStyle name="SAPBEXaggData 38" xfId="4611"/>
    <cellStyle name="SAPBEXaggData 38 2" xfId="7149"/>
    <cellStyle name="SAPBEXaggData 38 3" xfId="8522"/>
    <cellStyle name="SAPBEXaggData 38 4" xfId="11987"/>
    <cellStyle name="SAPBEXaggData 38 5" xfId="14465"/>
    <cellStyle name="SAPBEXaggData 38 6" xfId="15785"/>
    <cellStyle name="SAPBEXaggData 38 7" xfId="19161"/>
    <cellStyle name="SAPBEXaggData 38 8" xfId="20481"/>
    <cellStyle name="SAPBEXaggData 38 9" xfId="23662"/>
    <cellStyle name="SAPBEXaggData 39" xfId="4664"/>
    <cellStyle name="SAPBEXaggData 39 2" xfId="7202"/>
    <cellStyle name="SAPBEXaggData 39 3" xfId="7723"/>
    <cellStyle name="SAPBEXaggData 39 4" xfId="11349"/>
    <cellStyle name="SAPBEXaggData 39 5" xfId="13067"/>
    <cellStyle name="SAPBEXaggData 39 6" xfId="15307"/>
    <cellStyle name="SAPBEXaggData 39 7" xfId="17763"/>
    <cellStyle name="SAPBEXaggData 39 8" xfId="20003"/>
    <cellStyle name="SAPBEXaggData 39 9" xfId="22386"/>
    <cellStyle name="SAPBEXaggData 4" xfId="3123"/>
    <cellStyle name="SAPBEXaggData 4 2" xfId="5661"/>
    <cellStyle name="SAPBEXaggData 4 3" xfId="9040"/>
    <cellStyle name="SAPBEXaggData 4 4" xfId="11742"/>
    <cellStyle name="SAPBEXaggData 4 5" xfId="14193"/>
    <cellStyle name="SAPBEXaggData 4 6" xfId="16311"/>
    <cellStyle name="SAPBEXaggData 4 7" xfId="18889"/>
    <cellStyle name="SAPBEXaggData 4 8" xfId="21007"/>
    <cellStyle name="SAPBEXaggData 4 9" xfId="23416"/>
    <cellStyle name="SAPBEXaggData 40" xfId="4804"/>
    <cellStyle name="SAPBEXaggData 40 2" xfId="7342"/>
    <cellStyle name="SAPBEXaggData 40 3" xfId="8455"/>
    <cellStyle name="SAPBEXaggData 40 4" xfId="10541"/>
    <cellStyle name="SAPBEXaggData 40 5" xfId="12884"/>
    <cellStyle name="SAPBEXaggData 40 6" xfId="16770"/>
    <cellStyle name="SAPBEXaggData 40 7" xfId="17580"/>
    <cellStyle name="SAPBEXaggData 40 8" xfId="21466"/>
    <cellStyle name="SAPBEXaggData 40 9" xfId="22212"/>
    <cellStyle name="SAPBEXaggData 41" xfId="4844"/>
    <cellStyle name="SAPBEXaggData 41 2" xfId="7382"/>
    <cellStyle name="SAPBEXaggData 41 3" xfId="8609"/>
    <cellStyle name="SAPBEXaggData 41 4" xfId="10382"/>
    <cellStyle name="SAPBEXaggData 41 5" xfId="12704"/>
    <cellStyle name="SAPBEXaggData 41 6" xfId="16533"/>
    <cellStyle name="SAPBEXaggData 41 7" xfId="17400"/>
    <cellStyle name="SAPBEXaggData 41 8" xfId="21229"/>
    <cellStyle name="SAPBEXaggData 41 9" xfId="22053"/>
    <cellStyle name="SAPBEXaggData 42" xfId="4792"/>
    <cellStyle name="SAPBEXaggData 42 2" xfId="7330"/>
    <cellStyle name="SAPBEXaggData 42 3" xfId="8858"/>
    <cellStyle name="SAPBEXaggData 42 4" xfId="10490"/>
    <cellStyle name="SAPBEXaggData 42 5" xfId="14907"/>
    <cellStyle name="SAPBEXaggData 42 6" xfId="15824"/>
    <cellStyle name="SAPBEXaggData 42 7" xfId="19603"/>
    <cellStyle name="SAPBEXaggData 42 8" xfId="20520"/>
    <cellStyle name="SAPBEXaggData 42 9" xfId="24072"/>
    <cellStyle name="SAPBEXaggData 43" xfId="4906"/>
    <cellStyle name="SAPBEXaggData 43 2" xfId="7444"/>
    <cellStyle name="SAPBEXaggData 43 3" xfId="7795"/>
    <cellStyle name="SAPBEXaggData 43 4" xfId="10575"/>
    <cellStyle name="SAPBEXaggData 43 5" xfId="12921"/>
    <cellStyle name="SAPBEXaggData 43 6" xfId="15029"/>
    <cellStyle name="SAPBEXaggData 43 7" xfId="17617"/>
    <cellStyle name="SAPBEXaggData 43 8" xfId="19725"/>
    <cellStyle name="SAPBEXaggData 43 9" xfId="22247"/>
    <cellStyle name="SAPBEXaggData 44" xfId="4965"/>
    <cellStyle name="SAPBEXaggData 44 2" xfId="7503"/>
    <cellStyle name="SAPBEXaggData 44 3" xfId="8281"/>
    <cellStyle name="SAPBEXaggData 44 4" xfId="12089"/>
    <cellStyle name="SAPBEXaggData 44 5" xfId="14569"/>
    <cellStyle name="SAPBEXaggData 44 6" xfId="15897"/>
    <cellStyle name="SAPBEXaggData 44 7" xfId="19265"/>
    <cellStyle name="SAPBEXaggData 44 8" xfId="20593"/>
    <cellStyle name="SAPBEXaggData 44 9" xfId="23761"/>
    <cellStyle name="SAPBEXaggData 45" xfId="5005"/>
    <cellStyle name="SAPBEXaggData 45 2" xfId="7543"/>
    <cellStyle name="SAPBEXaggData 45 3" xfId="9675"/>
    <cellStyle name="SAPBEXaggData 45 4" xfId="11159"/>
    <cellStyle name="SAPBEXaggData 45 5" xfId="13555"/>
    <cellStyle name="SAPBEXaggData 45 6" xfId="15145"/>
    <cellStyle name="SAPBEXaggData 45 7" xfId="18251"/>
    <cellStyle name="SAPBEXaggData 45 8" xfId="19841"/>
    <cellStyle name="SAPBEXaggData 45 9" xfId="22832"/>
    <cellStyle name="SAPBEXaggData 46" xfId="5042"/>
    <cellStyle name="SAPBEXaggData 46 2" xfId="7580"/>
    <cellStyle name="SAPBEXaggData 46 3" xfId="8594"/>
    <cellStyle name="SAPBEXaggData 46 4" xfId="10437"/>
    <cellStyle name="SAPBEXaggData 46 5" xfId="12763"/>
    <cellStyle name="SAPBEXaggData 46 6" xfId="16460"/>
    <cellStyle name="SAPBEXaggData 46 7" xfId="17459"/>
    <cellStyle name="SAPBEXaggData 46 8" xfId="21156"/>
    <cellStyle name="SAPBEXaggData 46 9" xfId="22108"/>
    <cellStyle name="SAPBEXaggData 47" xfId="5072"/>
    <cellStyle name="SAPBEXaggData 47 2" xfId="7610"/>
    <cellStyle name="SAPBEXaggData 47 3" xfId="9793"/>
    <cellStyle name="SAPBEXaggData 47 4" xfId="10289"/>
    <cellStyle name="SAPBEXaggData 47 5" xfId="12602"/>
    <cellStyle name="SAPBEXaggData 47 6" xfId="15530"/>
    <cellStyle name="SAPBEXaggData 47 7" xfId="17298"/>
    <cellStyle name="SAPBEXaggData 47 8" xfId="20226"/>
    <cellStyle name="SAPBEXaggData 47 9" xfId="21959"/>
    <cellStyle name="SAPBEXaggData 48" xfId="5122"/>
    <cellStyle name="SAPBEXaggData 48 2" xfId="7660"/>
    <cellStyle name="SAPBEXaggData 48 3" xfId="9664"/>
    <cellStyle name="SAPBEXaggData 48 4" xfId="11860"/>
    <cellStyle name="SAPBEXaggData 48 5" xfId="14323"/>
    <cellStyle name="SAPBEXaggData 48 6" xfId="12566"/>
    <cellStyle name="SAPBEXaggData 48 7" xfId="19019"/>
    <cellStyle name="SAPBEXaggData 48 8" xfId="17262"/>
    <cellStyle name="SAPBEXaggData 48 9" xfId="23536"/>
    <cellStyle name="SAPBEXaggData 49" xfId="5191"/>
    <cellStyle name="SAPBEXaggData 49 2" xfId="7730"/>
    <cellStyle name="SAPBEXaggData 49 3" xfId="7972"/>
    <cellStyle name="SAPBEXaggData 49 4" xfId="11355"/>
    <cellStyle name="SAPBEXaggData 49 5" xfId="12413"/>
    <cellStyle name="SAPBEXaggData 49 6" xfId="16927"/>
    <cellStyle name="SAPBEXaggData 49 7" xfId="17109"/>
    <cellStyle name="SAPBEXaggData 49 8" xfId="21623"/>
    <cellStyle name="SAPBEXaggData 49 9" xfId="21794"/>
    <cellStyle name="SAPBEXaggData 5" xfId="3173"/>
    <cellStyle name="SAPBEXaggData 5 2" xfId="5711"/>
    <cellStyle name="SAPBEXaggData 5 3" xfId="8726"/>
    <cellStyle name="SAPBEXaggData 5 4" xfId="10836"/>
    <cellStyle name="SAPBEXaggData 5 5" xfId="13201"/>
    <cellStyle name="SAPBEXaggData 5 6" xfId="16243"/>
    <cellStyle name="SAPBEXaggData 5 7" xfId="17897"/>
    <cellStyle name="SAPBEXaggData 5 8" xfId="20939"/>
    <cellStyle name="SAPBEXaggData 5 9" xfId="22507"/>
    <cellStyle name="SAPBEXaggData 50" xfId="5232"/>
    <cellStyle name="SAPBEXaggData 50 2" xfId="8210"/>
    <cellStyle name="SAPBEXaggData 50 3" xfId="10386"/>
    <cellStyle name="SAPBEXaggData 50 4" xfId="12708"/>
    <cellStyle name="SAPBEXaggData 50 5" xfId="16133"/>
    <cellStyle name="SAPBEXaggData 50 6" xfId="17404"/>
    <cellStyle name="SAPBEXaggData 50 7" xfId="20829"/>
    <cellStyle name="SAPBEXaggData 50 8" xfId="22057"/>
    <cellStyle name="SAPBEXaggData 51" xfId="9515"/>
    <cellStyle name="SAPBEXaggData 52" xfId="10956"/>
    <cellStyle name="SAPBEXaggData 53" xfId="13327"/>
    <cellStyle name="SAPBEXaggData 54" xfId="15418"/>
    <cellStyle name="SAPBEXaggData 55" xfId="18023"/>
    <cellStyle name="SAPBEXaggData 56" xfId="20114"/>
    <cellStyle name="SAPBEXaggData 57" xfId="22627"/>
    <cellStyle name="SAPBEXaggData 58" xfId="25928"/>
    <cellStyle name="SAPBEXaggData 6" xfId="3216"/>
    <cellStyle name="SAPBEXaggData 6 2" xfId="5754"/>
    <cellStyle name="SAPBEXaggData 6 3" xfId="9844"/>
    <cellStyle name="SAPBEXaggData 6 4" xfId="11624"/>
    <cellStyle name="SAPBEXaggData 6 5" xfId="14880"/>
    <cellStyle name="SAPBEXaggData 6 6" xfId="15916"/>
    <cellStyle name="SAPBEXaggData 6 7" xfId="19576"/>
    <cellStyle name="SAPBEXaggData 6 8" xfId="20612"/>
    <cellStyle name="SAPBEXaggData 6 9" xfId="24050"/>
    <cellStyle name="SAPBEXaggData 7" xfId="3259"/>
    <cellStyle name="SAPBEXaggData 7 2" xfId="5797"/>
    <cellStyle name="SAPBEXaggData 7 3" xfId="9070"/>
    <cellStyle name="SAPBEXaggData 7 4" xfId="12004"/>
    <cellStyle name="SAPBEXaggData 7 5" xfId="14483"/>
    <cellStyle name="SAPBEXaggData 7 6" xfId="16193"/>
    <cellStyle name="SAPBEXaggData 7 7" xfId="19179"/>
    <cellStyle name="SAPBEXaggData 7 8" xfId="20889"/>
    <cellStyle name="SAPBEXaggData 7 9" xfId="23679"/>
    <cellStyle name="SAPBEXaggData 8" xfId="3302"/>
    <cellStyle name="SAPBEXaggData 8 2" xfId="5840"/>
    <cellStyle name="SAPBEXaggData 8 3" xfId="9591"/>
    <cellStyle name="SAPBEXaggData 8 4" xfId="10943"/>
    <cellStyle name="SAPBEXaggData 8 5" xfId="12685"/>
    <cellStyle name="SAPBEXaggData 8 6" xfId="15093"/>
    <cellStyle name="SAPBEXaggData 8 7" xfId="17381"/>
    <cellStyle name="SAPBEXaggData 8 8" xfId="19789"/>
    <cellStyle name="SAPBEXaggData 8 9" xfId="22034"/>
    <cellStyle name="SAPBEXaggData 9" xfId="3345"/>
    <cellStyle name="SAPBEXaggData 9 2" xfId="5883"/>
    <cellStyle name="SAPBEXaggData 9 3" xfId="9693"/>
    <cellStyle name="SAPBEXaggData 9 4" xfId="10914"/>
    <cellStyle name="SAPBEXaggData 9 5" xfId="13284"/>
    <cellStyle name="SAPBEXaggData 9 6" xfId="15324"/>
    <cellStyle name="SAPBEXaggData 9 7" xfId="17980"/>
    <cellStyle name="SAPBEXaggData 9 8" xfId="20020"/>
    <cellStyle name="SAPBEXaggData 9 9" xfId="22585"/>
    <cellStyle name="SAPBEXaggDataEmph" xfId="2942"/>
    <cellStyle name="SAPBEXaggDataEmph 10" xfId="3384"/>
    <cellStyle name="SAPBEXaggDataEmph 10 2" xfId="5922"/>
    <cellStyle name="SAPBEXaggDataEmph 10 3" xfId="8555"/>
    <cellStyle name="SAPBEXaggDataEmph 10 4" xfId="11960"/>
    <cellStyle name="SAPBEXaggDataEmph 10 5" xfId="14436"/>
    <cellStyle name="SAPBEXaggDataEmph 10 6" xfId="16113"/>
    <cellStyle name="SAPBEXaggDataEmph 10 7" xfId="19132"/>
    <cellStyle name="SAPBEXaggDataEmph 10 8" xfId="20809"/>
    <cellStyle name="SAPBEXaggDataEmph 10 9" xfId="23635"/>
    <cellStyle name="SAPBEXaggDataEmph 11" xfId="3455"/>
    <cellStyle name="SAPBEXaggDataEmph 11 2" xfId="5993"/>
    <cellStyle name="SAPBEXaggDataEmph 11 3" xfId="9180"/>
    <cellStyle name="SAPBEXaggDataEmph 11 4" xfId="10329"/>
    <cellStyle name="SAPBEXaggDataEmph 11 5" xfId="12648"/>
    <cellStyle name="SAPBEXaggDataEmph 11 6" xfId="16810"/>
    <cellStyle name="SAPBEXaggDataEmph 11 7" xfId="17344"/>
    <cellStyle name="SAPBEXaggDataEmph 11 8" xfId="21506"/>
    <cellStyle name="SAPBEXaggDataEmph 11 9" xfId="22000"/>
    <cellStyle name="SAPBEXaggDataEmph 12" xfId="3465"/>
    <cellStyle name="SAPBEXaggDataEmph 12 2" xfId="6003"/>
    <cellStyle name="SAPBEXaggDataEmph 12 3" xfId="9992"/>
    <cellStyle name="SAPBEXaggDataEmph 12 4" xfId="10776"/>
    <cellStyle name="SAPBEXaggDataEmph 12 5" xfId="12336"/>
    <cellStyle name="SAPBEXaggDataEmph 12 6" xfId="14849"/>
    <cellStyle name="SAPBEXaggDataEmph 12 7" xfId="17032"/>
    <cellStyle name="SAPBEXaggDataEmph 12 8" xfId="19545"/>
    <cellStyle name="SAPBEXaggDataEmph 12 9" xfId="21725"/>
    <cellStyle name="SAPBEXaggDataEmph 13" xfId="3543"/>
    <cellStyle name="SAPBEXaggDataEmph 13 2" xfId="6081"/>
    <cellStyle name="SAPBEXaggDataEmph 13 3" xfId="9225"/>
    <cellStyle name="SAPBEXaggDataEmph 13 4" xfId="11631"/>
    <cellStyle name="SAPBEXaggDataEmph 13 5" xfId="14074"/>
    <cellStyle name="SAPBEXaggDataEmph 13 6" xfId="13390"/>
    <cellStyle name="SAPBEXaggDataEmph 13 7" xfId="18770"/>
    <cellStyle name="SAPBEXaggDataEmph 13 8" xfId="18086"/>
    <cellStyle name="SAPBEXaggDataEmph 13 9" xfId="23306"/>
    <cellStyle name="SAPBEXaggDataEmph 14" xfId="3545"/>
    <cellStyle name="SAPBEXaggDataEmph 14 2" xfId="6083"/>
    <cellStyle name="SAPBEXaggDataEmph 14 3" xfId="5487"/>
    <cellStyle name="SAPBEXaggDataEmph 14 4" xfId="10604"/>
    <cellStyle name="SAPBEXaggDataEmph 14 5" xfId="12952"/>
    <cellStyle name="SAPBEXaggDataEmph 14 6" xfId="16203"/>
    <cellStyle name="SAPBEXaggDataEmph 14 7" xfId="17648"/>
    <cellStyle name="SAPBEXaggDataEmph 14 8" xfId="20899"/>
    <cellStyle name="SAPBEXaggDataEmph 14 9" xfId="22277"/>
    <cellStyle name="SAPBEXaggDataEmph 15" xfId="3667"/>
    <cellStyle name="SAPBEXaggDataEmph 15 2" xfId="6205"/>
    <cellStyle name="SAPBEXaggDataEmph 15 3" xfId="5490"/>
    <cellStyle name="SAPBEXaggDataEmph 15 4" xfId="10288"/>
    <cellStyle name="SAPBEXaggDataEmph 15 5" xfId="12601"/>
    <cellStyle name="SAPBEXaggDataEmph 15 6" xfId="13448"/>
    <cellStyle name="SAPBEXaggDataEmph 15 7" xfId="17297"/>
    <cellStyle name="SAPBEXaggDataEmph 15 8" xfId="18144"/>
    <cellStyle name="SAPBEXaggDataEmph 15 9" xfId="21958"/>
    <cellStyle name="SAPBEXaggDataEmph 16" xfId="3729"/>
    <cellStyle name="SAPBEXaggDataEmph 16 2" xfId="6267"/>
    <cellStyle name="SAPBEXaggDataEmph 16 3" xfId="8167"/>
    <cellStyle name="SAPBEXaggDataEmph 16 4" xfId="11473"/>
    <cellStyle name="SAPBEXaggDataEmph 16 5" xfId="13896"/>
    <cellStyle name="SAPBEXaggDataEmph 16 6" xfId="16401"/>
    <cellStyle name="SAPBEXaggDataEmph 16 7" xfId="18592"/>
    <cellStyle name="SAPBEXaggDataEmph 16 8" xfId="21097"/>
    <cellStyle name="SAPBEXaggDataEmph 16 9" xfId="23148"/>
    <cellStyle name="SAPBEXaggDataEmph 17" xfId="3784"/>
    <cellStyle name="SAPBEXaggDataEmph 17 2" xfId="6322"/>
    <cellStyle name="SAPBEXaggDataEmph 17 3" xfId="9972"/>
    <cellStyle name="SAPBEXaggDataEmph 17 4" xfId="11638"/>
    <cellStyle name="SAPBEXaggDataEmph 17 5" xfId="14082"/>
    <cellStyle name="SAPBEXaggDataEmph 17 6" xfId="16434"/>
    <cellStyle name="SAPBEXaggDataEmph 17 7" xfId="18778"/>
    <cellStyle name="SAPBEXaggDataEmph 17 8" xfId="21130"/>
    <cellStyle name="SAPBEXaggDataEmph 17 9" xfId="23313"/>
    <cellStyle name="SAPBEXaggDataEmph 18" xfId="3841"/>
    <cellStyle name="SAPBEXaggDataEmph 18 2" xfId="6379"/>
    <cellStyle name="SAPBEXaggDataEmph 18 3" xfId="10237"/>
    <cellStyle name="SAPBEXaggDataEmph 18 4" xfId="11814"/>
    <cellStyle name="SAPBEXaggDataEmph 18 5" xfId="14271"/>
    <cellStyle name="SAPBEXaggDataEmph 18 6" xfId="14480"/>
    <cellStyle name="SAPBEXaggDataEmph 18 7" xfId="18967"/>
    <cellStyle name="SAPBEXaggDataEmph 18 8" xfId="19176"/>
    <cellStyle name="SAPBEXaggDataEmph 18 9" xfId="23489"/>
    <cellStyle name="SAPBEXaggDataEmph 19" xfId="3816"/>
    <cellStyle name="SAPBEXaggDataEmph 19 2" xfId="6354"/>
    <cellStyle name="SAPBEXaggDataEmph 19 3" xfId="8015"/>
    <cellStyle name="SAPBEXaggDataEmph 19 4" xfId="11442"/>
    <cellStyle name="SAPBEXaggDataEmph 19 5" xfId="13860"/>
    <cellStyle name="SAPBEXaggDataEmph 19 6" xfId="16841"/>
    <cellStyle name="SAPBEXaggDataEmph 19 7" xfId="18556"/>
    <cellStyle name="SAPBEXaggDataEmph 19 8" xfId="21537"/>
    <cellStyle name="SAPBEXaggDataEmph 19 9" xfId="23117"/>
    <cellStyle name="SAPBEXaggDataEmph 2" xfId="3061"/>
    <cellStyle name="SAPBEXaggDataEmph 2 2" xfId="5599"/>
    <cellStyle name="SAPBEXaggDataEmph 2 3" xfId="9695"/>
    <cellStyle name="SAPBEXaggDataEmph 2 4" xfId="11532"/>
    <cellStyle name="SAPBEXaggDataEmph 2 5" xfId="13964"/>
    <cellStyle name="SAPBEXaggDataEmph 2 6" xfId="15279"/>
    <cellStyle name="SAPBEXaggDataEmph 2 7" xfId="18660"/>
    <cellStyle name="SAPBEXaggDataEmph 2 8" xfId="19975"/>
    <cellStyle name="SAPBEXaggDataEmph 2 9" xfId="23206"/>
    <cellStyle name="SAPBEXaggDataEmph 20" xfId="3904"/>
    <cellStyle name="SAPBEXaggDataEmph 20 2" xfId="6442"/>
    <cellStyle name="SAPBEXaggDataEmph 20 3" xfId="9379"/>
    <cellStyle name="SAPBEXaggDataEmph 20 4" xfId="11191"/>
    <cellStyle name="SAPBEXaggDataEmph 20 5" xfId="13314"/>
    <cellStyle name="SAPBEXaggDataEmph 20 6" xfId="15950"/>
    <cellStyle name="SAPBEXaggDataEmph 20 7" xfId="18010"/>
    <cellStyle name="SAPBEXaggDataEmph 20 8" xfId="20646"/>
    <cellStyle name="SAPBEXaggDataEmph 20 9" xfId="22614"/>
    <cellStyle name="SAPBEXaggDataEmph 21" xfId="3989"/>
    <cellStyle name="SAPBEXaggDataEmph 21 2" xfId="6527"/>
    <cellStyle name="SAPBEXaggDataEmph 21 3" xfId="8179"/>
    <cellStyle name="SAPBEXaggDataEmph 21 4" xfId="12085"/>
    <cellStyle name="SAPBEXaggDataEmph 21 5" xfId="14565"/>
    <cellStyle name="SAPBEXaggDataEmph 21 6" xfId="15658"/>
    <cellStyle name="SAPBEXaggDataEmph 21 7" xfId="19261"/>
    <cellStyle name="SAPBEXaggDataEmph 21 8" xfId="20354"/>
    <cellStyle name="SAPBEXaggDataEmph 21 9" xfId="23757"/>
    <cellStyle name="SAPBEXaggDataEmph 22" xfId="4029"/>
    <cellStyle name="SAPBEXaggDataEmph 22 2" xfId="6567"/>
    <cellStyle name="SAPBEXaggDataEmph 22 3" xfId="7999"/>
    <cellStyle name="SAPBEXaggDataEmph 22 4" xfId="11138"/>
    <cellStyle name="SAPBEXaggDataEmph 22 5" xfId="13534"/>
    <cellStyle name="SAPBEXaggDataEmph 22 6" xfId="15866"/>
    <cellStyle name="SAPBEXaggDataEmph 22 7" xfId="18230"/>
    <cellStyle name="SAPBEXaggDataEmph 22 8" xfId="20562"/>
    <cellStyle name="SAPBEXaggDataEmph 22 9" xfId="22811"/>
    <cellStyle name="SAPBEXaggDataEmph 23" xfId="3927"/>
    <cellStyle name="SAPBEXaggDataEmph 23 2" xfId="6465"/>
    <cellStyle name="SAPBEXaggDataEmph 23 3" xfId="9413"/>
    <cellStyle name="SAPBEXaggDataEmph 23 4" xfId="10243"/>
    <cellStyle name="SAPBEXaggDataEmph 23 5" xfId="12550"/>
    <cellStyle name="SAPBEXaggDataEmph 23 6" xfId="16273"/>
    <cellStyle name="SAPBEXaggDataEmph 23 7" xfId="17246"/>
    <cellStyle name="SAPBEXaggDataEmph 23 8" xfId="20969"/>
    <cellStyle name="SAPBEXaggDataEmph 23 9" xfId="21912"/>
    <cellStyle name="SAPBEXaggDataEmph 24" xfId="4076"/>
    <cellStyle name="SAPBEXaggDataEmph 24 2" xfId="6614"/>
    <cellStyle name="SAPBEXaggDataEmph 24 3" xfId="9416"/>
    <cellStyle name="SAPBEXaggDataEmph 24 4" xfId="11276"/>
    <cellStyle name="SAPBEXaggDataEmph 24 5" xfId="12343"/>
    <cellStyle name="SAPBEXaggDataEmph 24 6" xfId="15633"/>
    <cellStyle name="SAPBEXaggDataEmph 24 7" xfId="17039"/>
    <cellStyle name="SAPBEXaggDataEmph 24 8" xfId="20329"/>
    <cellStyle name="SAPBEXaggDataEmph 24 9" xfId="21731"/>
    <cellStyle name="SAPBEXaggDataEmph 25" xfId="4138"/>
    <cellStyle name="SAPBEXaggDataEmph 25 2" xfId="6676"/>
    <cellStyle name="SAPBEXaggDataEmph 25 3" xfId="9419"/>
    <cellStyle name="SAPBEXaggDataEmph 25 4" xfId="11302"/>
    <cellStyle name="SAPBEXaggDataEmph 25 5" xfId="13709"/>
    <cellStyle name="SAPBEXaggDataEmph 25 6" xfId="15477"/>
    <cellStyle name="SAPBEXaggDataEmph 25 7" xfId="18405"/>
    <cellStyle name="SAPBEXaggDataEmph 25 8" xfId="20173"/>
    <cellStyle name="SAPBEXaggDataEmph 25 9" xfId="22976"/>
    <cellStyle name="SAPBEXaggDataEmph 26" xfId="4185"/>
    <cellStyle name="SAPBEXaggDataEmph 26 2" xfId="6723"/>
    <cellStyle name="SAPBEXaggDataEmph 26 3" xfId="8661"/>
    <cellStyle name="SAPBEXaggDataEmph 26 4" xfId="10406"/>
    <cellStyle name="SAPBEXaggDataEmph 26 5" xfId="12729"/>
    <cellStyle name="SAPBEXaggDataEmph 26 6" xfId="16292"/>
    <cellStyle name="SAPBEXaggDataEmph 26 7" xfId="17425"/>
    <cellStyle name="SAPBEXaggDataEmph 26 8" xfId="20988"/>
    <cellStyle name="SAPBEXaggDataEmph 26 9" xfId="22077"/>
    <cellStyle name="SAPBEXaggDataEmph 27" xfId="4226"/>
    <cellStyle name="SAPBEXaggDataEmph 27 2" xfId="6764"/>
    <cellStyle name="SAPBEXaggDataEmph 27 3" xfId="8835"/>
    <cellStyle name="SAPBEXaggDataEmph 27 4" xfId="11408"/>
    <cellStyle name="SAPBEXaggDataEmph 27 5" xfId="13824"/>
    <cellStyle name="SAPBEXaggDataEmph 27 6" xfId="16327"/>
    <cellStyle name="SAPBEXaggDataEmph 27 7" xfId="18520"/>
    <cellStyle name="SAPBEXaggDataEmph 27 8" xfId="21023"/>
    <cellStyle name="SAPBEXaggDataEmph 27 9" xfId="23082"/>
    <cellStyle name="SAPBEXaggDataEmph 28" xfId="4266"/>
    <cellStyle name="SAPBEXaggDataEmph 28 2" xfId="6804"/>
    <cellStyle name="SAPBEXaggDataEmph 28 3" xfId="9378"/>
    <cellStyle name="SAPBEXaggDataEmph 28 4" xfId="11000"/>
    <cellStyle name="SAPBEXaggDataEmph 28 5" xfId="13375"/>
    <cellStyle name="SAPBEXaggDataEmph 28 6" xfId="16369"/>
    <cellStyle name="SAPBEXaggDataEmph 28 7" xfId="18071"/>
    <cellStyle name="SAPBEXaggDataEmph 28 8" xfId="21065"/>
    <cellStyle name="SAPBEXaggDataEmph 28 9" xfId="22673"/>
    <cellStyle name="SAPBEXaggDataEmph 29" xfId="4309"/>
    <cellStyle name="SAPBEXaggDataEmph 29 2" xfId="6847"/>
    <cellStyle name="SAPBEXaggDataEmph 29 3" xfId="9587"/>
    <cellStyle name="SAPBEXaggDataEmph 29 4" xfId="8906"/>
    <cellStyle name="SAPBEXaggDataEmph 29 5" xfId="12327"/>
    <cellStyle name="SAPBEXaggDataEmph 29 6" xfId="16771"/>
    <cellStyle name="SAPBEXaggDataEmph 29 7" xfId="17023"/>
    <cellStyle name="SAPBEXaggDataEmph 29 8" xfId="21467"/>
    <cellStyle name="SAPBEXaggDataEmph 29 9" xfId="21717"/>
    <cellStyle name="SAPBEXaggDataEmph 3" xfId="3106"/>
    <cellStyle name="SAPBEXaggDataEmph 3 2" xfId="5644"/>
    <cellStyle name="SAPBEXaggDataEmph 3 3" xfId="7988"/>
    <cellStyle name="SAPBEXaggDataEmph 3 4" xfId="10606"/>
    <cellStyle name="SAPBEXaggDataEmph 3 5" xfId="12954"/>
    <cellStyle name="SAPBEXaggDataEmph 3 6" xfId="16410"/>
    <cellStyle name="SAPBEXaggDataEmph 3 7" xfId="17650"/>
    <cellStyle name="SAPBEXaggDataEmph 3 8" xfId="21106"/>
    <cellStyle name="SAPBEXaggDataEmph 3 9" xfId="22279"/>
    <cellStyle name="SAPBEXaggDataEmph 30" xfId="4352"/>
    <cellStyle name="SAPBEXaggDataEmph 30 2" xfId="6890"/>
    <cellStyle name="SAPBEXaggDataEmph 30 3" xfId="8676"/>
    <cellStyle name="SAPBEXaggDataEmph 30 4" xfId="12054"/>
    <cellStyle name="SAPBEXaggDataEmph 30 5" xfId="14322"/>
    <cellStyle name="SAPBEXaggDataEmph 30 6" xfId="14427"/>
    <cellStyle name="SAPBEXaggDataEmph 30 7" xfId="19018"/>
    <cellStyle name="SAPBEXaggDataEmph 30 8" xfId="19123"/>
    <cellStyle name="SAPBEXaggDataEmph 30 9" xfId="23535"/>
    <cellStyle name="SAPBEXaggDataEmph 31" xfId="4395"/>
    <cellStyle name="SAPBEXaggDataEmph 31 2" xfId="6933"/>
    <cellStyle name="SAPBEXaggDataEmph 31 3" xfId="8040"/>
    <cellStyle name="SAPBEXaggDataEmph 31 4" xfId="10913"/>
    <cellStyle name="SAPBEXaggDataEmph 31 5" xfId="13283"/>
    <cellStyle name="SAPBEXaggDataEmph 31 6" xfId="15977"/>
    <cellStyle name="SAPBEXaggDataEmph 31 7" xfId="17979"/>
    <cellStyle name="SAPBEXaggDataEmph 31 8" xfId="20673"/>
    <cellStyle name="SAPBEXaggDataEmph 31 9" xfId="22584"/>
    <cellStyle name="SAPBEXaggDataEmph 32" xfId="4461"/>
    <cellStyle name="SAPBEXaggDataEmph 32 2" xfId="6999"/>
    <cellStyle name="SAPBEXaggDataEmph 32 3" xfId="9151"/>
    <cellStyle name="SAPBEXaggDataEmph 32 4" xfId="11107"/>
    <cellStyle name="SAPBEXaggDataEmph 32 5" xfId="13501"/>
    <cellStyle name="SAPBEXaggDataEmph 32 6" xfId="16166"/>
    <cellStyle name="SAPBEXaggDataEmph 32 7" xfId="18197"/>
    <cellStyle name="SAPBEXaggDataEmph 32 8" xfId="20862"/>
    <cellStyle name="SAPBEXaggDataEmph 32 9" xfId="22780"/>
    <cellStyle name="SAPBEXaggDataEmph 33" xfId="4463"/>
    <cellStyle name="SAPBEXaggDataEmph 33 2" xfId="7001"/>
    <cellStyle name="SAPBEXaggDataEmph 33 3" xfId="9027"/>
    <cellStyle name="SAPBEXaggDataEmph 33 4" xfId="11949"/>
    <cellStyle name="SAPBEXaggDataEmph 33 5" xfId="14422"/>
    <cellStyle name="SAPBEXaggDataEmph 33 6" xfId="16610"/>
    <cellStyle name="SAPBEXaggDataEmph 33 7" xfId="19118"/>
    <cellStyle name="SAPBEXaggDataEmph 33 8" xfId="21306"/>
    <cellStyle name="SAPBEXaggDataEmph 33 9" xfId="23624"/>
    <cellStyle name="SAPBEXaggDataEmph 34" xfId="4225"/>
    <cellStyle name="SAPBEXaggDataEmph 34 2" xfId="6763"/>
    <cellStyle name="SAPBEXaggDataEmph 34 3" xfId="9974"/>
    <cellStyle name="SAPBEXaggDataEmph 34 4" xfId="10925"/>
    <cellStyle name="SAPBEXaggDataEmph 34 5" xfId="13295"/>
    <cellStyle name="SAPBEXaggDataEmph 34 6" xfId="15205"/>
    <cellStyle name="SAPBEXaggDataEmph 34 7" xfId="17991"/>
    <cellStyle name="SAPBEXaggDataEmph 34 8" xfId="19901"/>
    <cellStyle name="SAPBEXaggDataEmph 34 9" xfId="22596"/>
    <cellStyle name="SAPBEXaggDataEmph 35" xfId="4490"/>
    <cellStyle name="SAPBEXaggDataEmph 35 2" xfId="7028"/>
    <cellStyle name="SAPBEXaggDataEmph 35 3" xfId="8400"/>
    <cellStyle name="SAPBEXaggDataEmph 35 4" xfId="10590"/>
    <cellStyle name="SAPBEXaggDataEmph 35 5" xfId="12938"/>
    <cellStyle name="SAPBEXaggDataEmph 35 6" xfId="16058"/>
    <cellStyle name="SAPBEXaggDataEmph 35 7" xfId="17634"/>
    <cellStyle name="SAPBEXaggDataEmph 35 8" xfId="20754"/>
    <cellStyle name="SAPBEXaggDataEmph 35 9" xfId="22263"/>
    <cellStyle name="SAPBEXaggDataEmph 36" xfId="4610"/>
    <cellStyle name="SAPBEXaggDataEmph 36 2" xfId="7148"/>
    <cellStyle name="SAPBEXaggDataEmph 36 3" xfId="9405"/>
    <cellStyle name="SAPBEXaggDataEmph 36 4" xfId="10940"/>
    <cellStyle name="SAPBEXaggDataEmph 36 5" xfId="13311"/>
    <cellStyle name="SAPBEXaggDataEmph 36 6" xfId="16283"/>
    <cellStyle name="SAPBEXaggDataEmph 36 7" xfId="18007"/>
    <cellStyle name="SAPBEXaggDataEmph 36 8" xfId="20979"/>
    <cellStyle name="SAPBEXaggDataEmph 36 9" xfId="22611"/>
    <cellStyle name="SAPBEXaggDataEmph 37" xfId="4653"/>
    <cellStyle name="SAPBEXaggDataEmph 37 2" xfId="7191"/>
    <cellStyle name="SAPBEXaggDataEmph 37 3" xfId="10065"/>
    <cellStyle name="SAPBEXaggDataEmph 37 4" xfId="12042"/>
    <cellStyle name="SAPBEXaggDataEmph 37 5" xfId="14524"/>
    <cellStyle name="SAPBEXaggDataEmph 37 6" xfId="14423"/>
    <cellStyle name="SAPBEXaggDataEmph 37 7" xfId="19220"/>
    <cellStyle name="SAPBEXaggDataEmph 37 8" xfId="19119"/>
    <cellStyle name="SAPBEXaggDataEmph 37 9" xfId="23717"/>
    <cellStyle name="SAPBEXaggDataEmph 38" xfId="4737"/>
    <cellStyle name="SAPBEXaggDataEmph 38 2" xfId="7275"/>
    <cellStyle name="SAPBEXaggDataEmph 38 3" xfId="8883"/>
    <cellStyle name="SAPBEXaggDataEmph 38 4" xfId="11438"/>
    <cellStyle name="SAPBEXaggDataEmph 38 5" xfId="13856"/>
    <cellStyle name="SAPBEXaggDataEmph 38 6" xfId="15920"/>
    <cellStyle name="SAPBEXaggDataEmph 38 7" xfId="18552"/>
    <cellStyle name="SAPBEXaggDataEmph 38 8" xfId="20616"/>
    <cellStyle name="SAPBEXaggDataEmph 38 9" xfId="23113"/>
    <cellStyle name="SAPBEXaggDataEmph 39" xfId="4731"/>
    <cellStyle name="SAPBEXaggDataEmph 39 2" xfId="7269"/>
    <cellStyle name="SAPBEXaggDataEmph 39 3" xfId="9252"/>
    <cellStyle name="SAPBEXaggDataEmph 39 4" xfId="11357"/>
    <cellStyle name="SAPBEXaggDataEmph 39 5" xfId="13769"/>
    <cellStyle name="SAPBEXaggDataEmph 39 6" xfId="16553"/>
    <cellStyle name="SAPBEXaggDataEmph 39 7" xfId="18465"/>
    <cellStyle name="SAPBEXaggDataEmph 39 8" xfId="21249"/>
    <cellStyle name="SAPBEXaggDataEmph 39 9" xfId="23031"/>
    <cellStyle name="SAPBEXaggDataEmph 4" xfId="3014"/>
    <cellStyle name="SAPBEXaggDataEmph 4 2" xfId="5553"/>
    <cellStyle name="SAPBEXaggDataEmph 4 3" xfId="8510"/>
    <cellStyle name="SAPBEXaggDataEmph 4 4" xfId="11837"/>
    <cellStyle name="SAPBEXaggDataEmph 4 5" xfId="14295"/>
    <cellStyle name="SAPBEXaggDataEmph 4 6" xfId="15472"/>
    <cellStyle name="SAPBEXaggDataEmph 4 7" xfId="18991"/>
    <cellStyle name="SAPBEXaggDataEmph 4 8" xfId="20168"/>
    <cellStyle name="SAPBEXaggDataEmph 4 9" xfId="23512"/>
    <cellStyle name="SAPBEXaggDataEmph 40" xfId="4800"/>
    <cellStyle name="SAPBEXaggDataEmph 40 2" xfId="7338"/>
    <cellStyle name="SAPBEXaggDataEmph 40 3" xfId="9481"/>
    <cellStyle name="SAPBEXaggDataEmph 40 4" xfId="11409"/>
    <cellStyle name="SAPBEXaggDataEmph 40 5" xfId="13825"/>
    <cellStyle name="SAPBEXaggDataEmph 40 6" xfId="16897"/>
    <cellStyle name="SAPBEXaggDataEmph 40 7" xfId="18521"/>
    <cellStyle name="SAPBEXaggDataEmph 40 8" xfId="21593"/>
    <cellStyle name="SAPBEXaggDataEmph 40 9" xfId="23083"/>
    <cellStyle name="SAPBEXaggDataEmph 41" xfId="4866"/>
    <cellStyle name="SAPBEXaggDataEmph 41 2" xfId="7404"/>
    <cellStyle name="SAPBEXaggDataEmph 41 3" xfId="10035"/>
    <cellStyle name="SAPBEXaggDataEmph 41 4" xfId="11658"/>
    <cellStyle name="SAPBEXaggDataEmph 41 5" xfId="14104"/>
    <cellStyle name="SAPBEXaggDataEmph 41 6" xfId="16470"/>
    <cellStyle name="SAPBEXaggDataEmph 41 7" xfId="18800"/>
    <cellStyle name="SAPBEXaggDataEmph 41 8" xfId="21166"/>
    <cellStyle name="SAPBEXaggDataEmph 41 9" xfId="23333"/>
    <cellStyle name="SAPBEXaggDataEmph 42" xfId="4868"/>
    <cellStyle name="SAPBEXaggDataEmph 42 2" xfId="7406"/>
    <cellStyle name="SAPBEXaggDataEmph 42 3" xfId="8044"/>
    <cellStyle name="SAPBEXaggDataEmph 42 4" xfId="11222"/>
    <cellStyle name="SAPBEXaggDataEmph 42 5" xfId="13625"/>
    <cellStyle name="SAPBEXaggDataEmph 42 6" xfId="16089"/>
    <cellStyle name="SAPBEXaggDataEmph 42 7" xfId="18321"/>
    <cellStyle name="SAPBEXaggDataEmph 42 8" xfId="20785"/>
    <cellStyle name="SAPBEXaggDataEmph 42 9" xfId="22897"/>
    <cellStyle name="SAPBEXaggDataEmph 43" xfId="4749"/>
    <cellStyle name="SAPBEXaggDataEmph 43 2" xfId="7287"/>
    <cellStyle name="SAPBEXaggDataEmph 43 3" xfId="8938"/>
    <cellStyle name="SAPBEXaggDataEmph 43 4" xfId="11466"/>
    <cellStyle name="SAPBEXaggDataEmph 43 5" xfId="13889"/>
    <cellStyle name="SAPBEXaggDataEmph 43 6" xfId="16693"/>
    <cellStyle name="SAPBEXaggDataEmph 43 7" xfId="18585"/>
    <cellStyle name="SAPBEXaggDataEmph 43 8" xfId="21389"/>
    <cellStyle name="SAPBEXaggDataEmph 43 9" xfId="23141"/>
    <cellStyle name="SAPBEXaggDataEmph 44" xfId="4902"/>
    <cellStyle name="SAPBEXaggDataEmph 44 2" xfId="7440"/>
    <cellStyle name="SAPBEXaggDataEmph 44 3" xfId="9716"/>
    <cellStyle name="SAPBEXaggDataEmph 44 4" xfId="10286"/>
    <cellStyle name="SAPBEXaggDataEmph 44 5" xfId="12599"/>
    <cellStyle name="SAPBEXaggDataEmph 44 6" xfId="16246"/>
    <cellStyle name="SAPBEXaggDataEmph 44 7" xfId="17295"/>
    <cellStyle name="SAPBEXaggDataEmph 44 8" xfId="20942"/>
    <cellStyle name="SAPBEXaggDataEmph 44 9" xfId="21956"/>
    <cellStyle name="SAPBEXaggDataEmph 45" xfId="5002"/>
    <cellStyle name="SAPBEXaggDataEmph 45 2" xfId="7540"/>
    <cellStyle name="SAPBEXaggDataEmph 45 3" xfId="8479"/>
    <cellStyle name="SAPBEXaggDataEmph 45 4" xfId="11649"/>
    <cellStyle name="SAPBEXaggDataEmph 45 5" xfId="14094"/>
    <cellStyle name="SAPBEXaggDataEmph 45 6" xfId="15693"/>
    <cellStyle name="SAPBEXaggDataEmph 45 7" xfId="18790"/>
    <cellStyle name="SAPBEXaggDataEmph 45 8" xfId="20389"/>
    <cellStyle name="SAPBEXaggDataEmph 45 9" xfId="23324"/>
    <cellStyle name="SAPBEXaggDataEmph 46" xfId="5039"/>
    <cellStyle name="SAPBEXaggDataEmph 46 2" xfId="7577"/>
    <cellStyle name="SAPBEXaggDataEmph 46 3" xfId="8533"/>
    <cellStyle name="SAPBEXaggDataEmph 46 4" xfId="11626"/>
    <cellStyle name="SAPBEXaggDataEmph 46 5" xfId="14068"/>
    <cellStyle name="SAPBEXaggDataEmph 46 6" xfId="15090"/>
    <cellStyle name="SAPBEXaggDataEmph 46 7" xfId="18764"/>
    <cellStyle name="SAPBEXaggDataEmph 46 8" xfId="19786"/>
    <cellStyle name="SAPBEXaggDataEmph 46 9" xfId="23301"/>
    <cellStyle name="SAPBEXaggDataEmph 47" xfId="5069"/>
    <cellStyle name="SAPBEXaggDataEmph 47 2" xfId="7607"/>
    <cellStyle name="SAPBEXaggDataEmph 47 3" xfId="10179"/>
    <cellStyle name="SAPBEXaggDataEmph 47 4" xfId="10829"/>
    <cellStyle name="SAPBEXaggDataEmph 47 5" xfId="13193"/>
    <cellStyle name="SAPBEXaggDataEmph 47 6" xfId="16447"/>
    <cellStyle name="SAPBEXaggDataEmph 47 7" xfId="17889"/>
    <cellStyle name="SAPBEXaggDataEmph 47 8" xfId="21143"/>
    <cellStyle name="SAPBEXaggDataEmph 47 9" xfId="22500"/>
    <cellStyle name="SAPBEXaggDataEmph 48" xfId="5123"/>
    <cellStyle name="SAPBEXaggDataEmph 48 2" xfId="7661"/>
    <cellStyle name="SAPBEXaggDataEmph 48 3" xfId="9518"/>
    <cellStyle name="SAPBEXaggDataEmph 48 4" xfId="11509"/>
    <cellStyle name="SAPBEXaggDataEmph 48 5" xfId="13936"/>
    <cellStyle name="SAPBEXaggDataEmph 48 6" xfId="15725"/>
    <cellStyle name="SAPBEXaggDataEmph 48 7" xfId="18632"/>
    <cellStyle name="SAPBEXaggDataEmph 48 8" xfId="20421"/>
    <cellStyle name="SAPBEXaggDataEmph 48 9" xfId="23183"/>
    <cellStyle name="SAPBEXaggDataEmph 49" xfId="5192"/>
    <cellStyle name="SAPBEXaggDataEmph 49 2" xfId="7731"/>
    <cellStyle name="SAPBEXaggDataEmph 49 3" xfId="9402"/>
    <cellStyle name="SAPBEXaggDataEmph 49 4" xfId="10372"/>
    <cellStyle name="SAPBEXaggDataEmph 49 5" xfId="12694"/>
    <cellStyle name="SAPBEXaggDataEmph 49 6" xfId="15330"/>
    <cellStyle name="SAPBEXaggDataEmph 49 7" xfId="17390"/>
    <cellStyle name="SAPBEXaggDataEmph 49 8" xfId="20026"/>
    <cellStyle name="SAPBEXaggDataEmph 49 9" xfId="22043"/>
    <cellStyle name="SAPBEXaggDataEmph 5" xfId="3169"/>
    <cellStyle name="SAPBEXaggDataEmph 5 2" xfId="5707"/>
    <cellStyle name="SAPBEXaggDataEmph 5 3" xfId="10125"/>
    <cellStyle name="SAPBEXaggDataEmph 5 4" xfId="11017"/>
    <cellStyle name="SAPBEXaggDataEmph 5 5" xfId="13396"/>
    <cellStyle name="SAPBEXaggDataEmph 5 6" xfId="15186"/>
    <cellStyle name="SAPBEXaggDataEmph 5 7" xfId="18092"/>
    <cellStyle name="SAPBEXaggDataEmph 5 8" xfId="19882"/>
    <cellStyle name="SAPBEXaggDataEmph 5 9" xfId="22690"/>
    <cellStyle name="SAPBEXaggDataEmph 50" xfId="5235"/>
    <cellStyle name="SAPBEXaggDataEmph 50 2" xfId="7958"/>
    <cellStyle name="SAPBEXaggDataEmph 50 3" xfId="12028"/>
    <cellStyle name="SAPBEXaggDataEmph 50 4" xfId="14509"/>
    <cellStyle name="SAPBEXaggDataEmph 50 5" xfId="14918"/>
    <cellStyle name="SAPBEXaggDataEmph 50 6" xfId="19205"/>
    <cellStyle name="SAPBEXaggDataEmph 50 7" xfId="19614"/>
    <cellStyle name="SAPBEXaggDataEmph 50 8" xfId="23703"/>
    <cellStyle name="SAPBEXaggDataEmph 51" xfId="8687"/>
    <cellStyle name="SAPBEXaggDataEmph 52" xfId="10936"/>
    <cellStyle name="SAPBEXaggDataEmph 53" xfId="13015"/>
    <cellStyle name="SAPBEXaggDataEmph 54" xfId="14851"/>
    <cellStyle name="SAPBEXaggDataEmph 55" xfId="17711"/>
    <cellStyle name="SAPBEXaggDataEmph 56" xfId="19547"/>
    <cellStyle name="SAPBEXaggDataEmph 57" xfId="22339"/>
    <cellStyle name="SAPBEXaggDataEmph 6" xfId="3212"/>
    <cellStyle name="SAPBEXaggDataEmph 6 2" xfId="5750"/>
    <cellStyle name="SAPBEXaggDataEmph 6 3" xfId="9967"/>
    <cellStyle name="SAPBEXaggDataEmph 6 4" xfId="11871"/>
    <cellStyle name="SAPBEXaggDataEmph 6 5" xfId="14335"/>
    <cellStyle name="SAPBEXaggDataEmph 6 6" xfId="16890"/>
    <cellStyle name="SAPBEXaggDataEmph 6 7" xfId="19031"/>
    <cellStyle name="SAPBEXaggDataEmph 6 8" xfId="21586"/>
    <cellStyle name="SAPBEXaggDataEmph 6 9" xfId="23547"/>
    <cellStyle name="SAPBEXaggDataEmph 7" xfId="3255"/>
    <cellStyle name="SAPBEXaggDataEmph 7 2" xfId="5793"/>
    <cellStyle name="SAPBEXaggDataEmph 7 3" xfId="8438"/>
    <cellStyle name="SAPBEXaggDataEmph 7 4" xfId="8633"/>
    <cellStyle name="SAPBEXaggDataEmph 7 5" xfId="12537"/>
    <cellStyle name="SAPBEXaggDataEmph 7 6" xfId="16992"/>
    <cellStyle name="SAPBEXaggDataEmph 7 7" xfId="17233"/>
    <cellStyle name="SAPBEXaggDataEmph 7 8" xfId="21688"/>
    <cellStyle name="SAPBEXaggDataEmph 7 9" xfId="21901"/>
    <cellStyle name="SAPBEXaggDataEmph 8" xfId="3298"/>
    <cellStyle name="SAPBEXaggDataEmph 8 2" xfId="5836"/>
    <cellStyle name="SAPBEXaggDataEmph 8 3" xfId="9490"/>
    <cellStyle name="SAPBEXaggDataEmph 8 4" xfId="11041"/>
    <cellStyle name="SAPBEXaggDataEmph 8 5" xfId="13425"/>
    <cellStyle name="SAPBEXaggDataEmph 8 6" xfId="15696"/>
    <cellStyle name="SAPBEXaggDataEmph 8 7" xfId="18121"/>
    <cellStyle name="SAPBEXaggDataEmph 8 8" xfId="20392"/>
    <cellStyle name="SAPBEXaggDataEmph 8 9" xfId="22714"/>
    <cellStyle name="SAPBEXaggDataEmph 9" xfId="3341"/>
    <cellStyle name="SAPBEXaggDataEmph 9 2" xfId="5879"/>
    <cellStyle name="SAPBEXaggDataEmph 9 3" xfId="8813"/>
    <cellStyle name="SAPBEXaggDataEmph 9 4" xfId="12232"/>
    <cellStyle name="SAPBEXaggDataEmph 9 5" xfId="14245"/>
    <cellStyle name="SAPBEXaggDataEmph 9 6" xfId="15443"/>
    <cellStyle name="SAPBEXaggDataEmph 9 7" xfId="18941"/>
    <cellStyle name="SAPBEXaggDataEmph 9 8" xfId="20139"/>
    <cellStyle name="SAPBEXaggDataEmph 9 9" xfId="23463"/>
    <cellStyle name="SAPBEXaggItem" xfId="2943"/>
    <cellStyle name="SAPBEXaggItem 10" xfId="3386"/>
    <cellStyle name="SAPBEXaggItem 10 2" xfId="5924"/>
    <cellStyle name="SAPBEXaggItem 10 3" xfId="9622"/>
    <cellStyle name="SAPBEXaggItem 10 4" xfId="12240"/>
    <cellStyle name="SAPBEXaggItem 10 5" xfId="12623"/>
    <cellStyle name="SAPBEXaggItem 10 6" xfId="15370"/>
    <cellStyle name="SAPBEXaggItem 10 7" xfId="17319"/>
    <cellStyle name="SAPBEXaggItem 10 8" xfId="20066"/>
    <cellStyle name="SAPBEXaggItem 10 9" xfId="21978"/>
    <cellStyle name="SAPBEXaggItem 11" xfId="3256"/>
    <cellStyle name="SAPBEXaggItem 11 2" xfId="5794"/>
    <cellStyle name="SAPBEXaggItem 11 3" xfId="5458"/>
    <cellStyle name="SAPBEXaggItem 11 4" xfId="11531"/>
    <cellStyle name="SAPBEXaggItem 11 5" xfId="13963"/>
    <cellStyle name="SAPBEXaggItem 11 6" xfId="16846"/>
    <cellStyle name="SAPBEXaggItem 11 7" xfId="18659"/>
    <cellStyle name="SAPBEXaggItem 11 8" xfId="21542"/>
    <cellStyle name="SAPBEXaggItem 11 9" xfId="23205"/>
    <cellStyle name="SAPBEXaggItem 12" xfId="3452"/>
    <cellStyle name="SAPBEXaggItem 12 2" xfId="5990"/>
    <cellStyle name="SAPBEXaggItem 12 3" xfId="8612"/>
    <cellStyle name="SAPBEXaggItem 12 4" xfId="11151"/>
    <cellStyle name="SAPBEXaggItem 12 5" xfId="13547"/>
    <cellStyle name="SAPBEXaggItem 12 6" xfId="16594"/>
    <cellStyle name="SAPBEXaggItem 12 7" xfId="18243"/>
    <cellStyle name="SAPBEXaggItem 12 8" xfId="21290"/>
    <cellStyle name="SAPBEXaggItem 12 9" xfId="22824"/>
    <cellStyle name="SAPBEXaggItem 13" xfId="3548"/>
    <cellStyle name="SAPBEXaggItem 13 2" xfId="6086"/>
    <cellStyle name="SAPBEXaggItem 13 3" xfId="8919"/>
    <cellStyle name="SAPBEXaggItem 13 4" xfId="11621"/>
    <cellStyle name="SAPBEXaggItem 13 5" xfId="14062"/>
    <cellStyle name="SAPBEXaggItem 13 6" xfId="16530"/>
    <cellStyle name="SAPBEXaggItem 13 7" xfId="18758"/>
    <cellStyle name="SAPBEXaggItem 13 8" xfId="21226"/>
    <cellStyle name="SAPBEXaggItem 13 9" xfId="23296"/>
    <cellStyle name="SAPBEXaggItem 14" xfId="3547"/>
    <cellStyle name="SAPBEXaggItem 14 2" xfId="6085"/>
    <cellStyle name="SAPBEXaggItem 14 3" xfId="10228"/>
    <cellStyle name="SAPBEXaggItem 14 4" xfId="12021"/>
    <cellStyle name="SAPBEXaggItem 14 5" xfId="14501"/>
    <cellStyle name="SAPBEXaggItem 14 6" xfId="16934"/>
    <cellStyle name="SAPBEXaggItem 14 7" xfId="19197"/>
    <cellStyle name="SAPBEXaggItem 14 8" xfId="21630"/>
    <cellStyle name="SAPBEXaggItem 14 9" xfId="23696"/>
    <cellStyle name="SAPBEXaggItem 15" xfId="3595"/>
    <cellStyle name="SAPBEXaggItem 15 2" xfId="6133"/>
    <cellStyle name="SAPBEXaggItem 15 3" xfId="8960"/>
    <cellStyle name="SAPBEXaggItem 15 4" xfId="12101"/>
    <cellStyle name="SAPBEXaggItem 15 5" xfId="14602"/>
    <cellStyle name="SAPBEXaggItem 15 6" xfId="16318"/>
    <cellStyle name="SAPBEXaggItem 15 7" xfId="19298"/>
    <cellStyle name="SAPBEXaggItem 15 8" xfId="21014"/>
    <cellStyle name="SAPBEXaggItem 15 9" xfId="23794"/>
    <cellStyle name="SAPBEXaggItem 16" xfId="3676"/>
    <cellStyle name="SAPBEXaggItem 16 2" xfId="6214"/>
    <cellStyle name="SAPBEXaggItem 16 3" xfId="9168"/>
    <cellStyle name="SAPBEXaggItem 16 4" xfId="10280"/>
    <cellStyle name="SAPBEXaggItem 16 5" xfId="12591"/>
    <cellStyle name="SAPBEXaggItem 16 6" xfId="16811"/>
    <cellStyle name="SAPBEXaggItem 16 7" xfId="17287"/>
    <cellStyle name="SAPBEXaggItem 16 8" xfId="21507"/>
    <cellStyle name="SAPBEXaggItem 16 9" xfId="21950"/>
    <cellStyle name="SAPBEXaggItem 17" xfId="3779"/>
    <cellStyle name="SAPBEXaggItem 17 2" xfId="6317"/>
    <cellStyle name="SAPBEXaggItem 17 3" xfId="8374"/>
    <cellStyle name="SAPBEXaggItem 17 4" xfId="8637"/>
    <cellStyle name="SAPBEXaggItem 17 5" xfId="14943"/>
    <cellStyle name="SAPBEXaggItem 17 6" xfId="16680"/>
    <cellStyle name="SAPBEXaggItem 17 7" xfId="19639"/>
    <cellStyle name="SAPBEXaggItem 17 8" xfId="21376"/>
    <cellStyle name="SAPBEXaggItem 17 9" xfId="24106"/>
    <cellStyle name="SAPBEXaggItem 18" xfId="3806"/>
    <cellStyle name="SAPBEXaggItem 18 2" xfId="6344"/>
    <cellStyle name="SAPBEXaggItem 18 3" xfId="9097"/>
    <cellStyle name="SAPBEXaggItem 18 4" xfId="11964"/>
    <cellStyle name="SAPBEXaggItem 18 5" xfId="14199"/>
    <cellStyle name="SAPBEXaggItem 18 6" xfId="16733"/>
    <cellStyle name="SAPBEXaggItem 18 7" xfId="18895"/>
    <cellStyle name="SAPBEXaggItem 18 8" xfId="21429"/>
    <cellStyle name="SAPBEXaggItem 18 9" xfId="23422"/>
    <cellStyle name="SAPBEXaggItem 19" xfId="3802"/>
    <cellStyle name="SAPBEXaggItem 19 2" xfId="6340"/>
    <cellStyle name="SAPBEXaggItem 19 3" xfId="8665"/>
    <cellStyle name="SAPBEXaggItem 19 4" xfId="11464"/>
    <cellStyle name="SAPBEXaggItem 19 5" xfId="13887"/>
    <cellStyle name="SAPBEXaggItem 19 6" xfId="16251"/>
    <cellStyle name="SAPBEXaggItem 19 7" xfId="18583"/>
    <cellStyle name="SAPBEXaggItem 19 8" xfId="20947"/>
    <cellStyle name="SAPBEXaggItem 19 9" xfId="23139"/>
    <cellStyle name="SAPBEXaggItem 2" xfId="3062"/>
    <cellStyle name="SAPBEXaggItem 2 2" xfId="5600"/>
    <cellStyle name="SAPBEXaggItem 2 3" xfId="9193"/>
    <cellStyle name="SAPBEXaggItem 2 4" xfId="10253"/>
    <cellStyle name="SAPBEXaggItem 2 5" xfId="12561"/>
    <cellStyle name="SAPBEXaggItem 2 6" xfId="16548"/>
    <cellStyle name="SAPBEXaggItem 2 7" xfId="17257"/>
    <cellStyle name="SAPBEXaggItem 2 8" xfId="21244"/>
    <cellStyle name="SAPBEXaggItem 2 9" xfId="21922"/>
    <cellStyle name="SAPBEXaggItem 20" xfId="3906"/>
    <cellStyle name="SAPBEXaggItem 20 2" xfId="6444"/>
    <cellStyle name="SAPBEXaggItem 20 3" xfId="8331"/>
    <cellStyle name="SAPBEXaggItem 20 4" xfId="12078"/>
    <cellStyle name="SAPBEXaggItem 20 5" xfId="14558"/>
    <cellStyle name="SAPBEXaggItem 20 6" xfId="15285"/>
    <cellStyle name="SAPBEXaggItem 20 7" xfId="19254"/>
    <cellStyle name="SAPBEXaggItem 20 8" xfId="19981"/>
    <cellStyle name="SAPBEXaggItem 20 9" xfId="23750"/>
    <cellStyle name="SAPBEXaggItem 21" xfId="3750"/>
    <cellStyle name="SAPBEXaggItem 21 2" xfId="6288"/>
    <cellStyle name="SAPBEXaggItem 21 3" xfId="5457"/>
    <cellStyle name="SAPBEXaggItem 21 4" xfId="11032"/>
    <cellStyle name="SAPBEXaggItem 21 5" xfId="13414"/>
    <cellStyle name="SAPBEXaggItem 21 6" xfId="15475"/>
    <cellStyle name="SAPBEXaggItem 21 7" xfId="18110"/>
    <cellStyle name="SAPBEXaggItem 21 8" xfId="20171"/>
    <cellStyle name="SAPBEXaggItem 21 9" xfId="22705"/>
    <cellStyle name="SAPBEXaggItem 22" xfId="3932"/>
    <cellStyle name="SAPBEXaggItem 22 2" xfId="6470"/>
    <cellStyle name="SAPBEXaggItem 22 3" xfId="9864"/>
    <cellStyle name="SAPBEXaggItem 22 4" xfId="10806"/>
    <cellStyle name="SAPBEXaggItem 22 5" xfId="13167"/>
    <cellStyle name="SAPBEXaggItem 22 6" xfId="16346"/>
    <cellStyle name="SAPBEXaggItem 22 7" xfId="17863"/>
    <cellStyle name="SAPBEXaggItem 22 8" xfId="21042"/>
    <cellStyle name="SAPBEXaggItem 22 9" xfId="22477"/>
    <cellStyle name="SAPBEXaggItem 23" xfId="3756"/>
    <cellStyle name="SAPBEXaggItem 23 2" xfId="6294"/>
    <cellStyle name="SAPBEXaggItem 23 3" xfId="9870"/>
    <cellStyle name="SAPBEXaggItem 23 4" xfId="12246"/>
    <cellStyle name="SAPBEXaggItem 23 5" xfId="12313"/>
    <cellStyle name="SAPBEXaggItem 23 6" xfId="15461"/>
    <cellStyle name="SAPBEXaggItem 23 7" xfId="17009"/>
    <cellStyle name="SAPBEXaggItem 23 8" xfId="20157"/>
    <cellStyle name="SAPBEXaggItem 23 9" xfId="21704"/>
    <cellStyle name="SAPBEXaggItem 24" xfId="3966"/>
    <cellStyle name="SAPBEXaggItem 24 2" xfId="6504"/>
    <cellStyle name="SAPBEXaggItem 24 3" xfId="8325"/>
    <cellStyle name="SAPBEXaggItem 24 4" xfId="11500"/>
    <cellStyle name="SAPBEXaggItem 24 5" xfId="13927"/>
    <cellStyle name="SAPBEXaggItem 24 6" xfId="16396"/>
    <cellStyle name="SAPBEXaggItem 24 7" xfId="18623"/>
    <cellStyle name="SAPBEXaggItem 24 8" xfId="21092"/>
    <cellStyle name="SAPBEXaggItem 24 9" xfId="23175"/>
    <cellStyle name="SAPBEXaggItem 25" xfId="4140"/>
    <cellStyle name="SAPBEXaggItem 25 2" xfId="6678"/>
    <cellStyle name="SAPBEXaggItem 25 3" xfId="9645"/>
    <cellStyle name="SAPBEXaggItem 25 4" xfId="10718"/>
    <cellStyle name="SAPBEXaggItem 25 5" xfId="12360"/>
    <cellStyle name="SAPBEXaggItem 25 6" xfId="16449"/>
    <cellStyle name="SAPBEXaggItem 25 7" xfId="17056"/>
    <cellStyle name="SAPBEXaggItem 25 8" xfId="21145"/>
    <cellStyle name="SAPBEXaggItem 25 9" xfId="21747"/>
    <cellStyle name="SAPBEXaggItem 26" xfId="4181"/>
    <cellStyle name="SAPBEXaggItem 26 2" xfId="6719"/>
    <cellStyle name="SAPBEXaggItem 26 3" xfId="10130"/>
    <cellStyle name="SAPBEXaggItem 26 4" xfId="12213"/>
    <cellStyle name="SAPBEXaggItem 26 5" xfId="14841"/>
    <cellStyle name="SAPBEXaggItem 26 6" xfId="16908"/>
    <cellStyle name="SAPBEXaggItem 26 7" xfId="19537"/>
    <cellStyle name="SAPBEXaggItem 26 8" xfId="21604"/>
    <cellStyle name="SAPBEXaggItem 26 9" xfId="24022"/>
    <cellStyle name="SAPBEXaggItem 27" xfId="4227"/>
    <cellStyle name="SAPBEXaggItem 27 2" xfId="6765"/>
    <cellStyle name="SAPBEXaggItem 27 3" xfId="9710"/>
    <cellStyle name="SAPBEXaggItem 27 4" xfId="11170"/>
    <cellStyle name="SAPBEXaggItem 27 5" xfId="13566"/>
    <cellStyle name="SAPBEXaggItem 27 6" xfId="15771"/>
    <cellStyle name="SAPBEXaggItem 27 7" xfId="18262"/>
    <cellStyle name="SAPBEXaggItem 27 8" xfId="20467"/>
    <cellStyle name="SAPBEXaggItem 27 9" xfId="22843"/>
    <cellStyle name="SAPBEXaggItem 28" xfId="4268"/>
    <cellStyle name="SAPBEXaggItem 28 2" xfId="6806"/>
    <cellStyle name="SAPBEXaggItem 28 3" xfId="8076"/>
    <cellStyle name="SAPBEXaggItem 28 4" xfId="11684"/>
    <cellStyle name="SAPBEXaggItem 28 5" xfId="14132"/>
    <cellStyle name="SAPBEXaggItem 28 6" xfId="12544"/>
    <cellStyle name="SAPBEXaggItem 28 7" xfId="18828"/>
    <cellStyle name="SAPBEXaggItem 28 8" xfId="17240"/>
    <cellStyle name="SAPBEXaggItem 28 9" xfId="23358"/>
    <cellStyle name="SAPBEXaggItem 29" xfId="4311"/>
    <cellStyle name="SAPBEXaggItem 29 2" xfId="6849"/>
    <cellStyle name="SAPBEXaggItem 29 3" xfId="8805"/>
    <cellStyle name="SAPBEXaggItem 29 4" xfId="12228"/>
    <cellStyle name="SAPBEXaggItem 29 5" xfId="14097"/>
    <cellStyle name="SAPBEXaggItem 29 6" xfId="16999"/>
    <cellStyle name="SAPBEXaggItem 29 7" xfId="18793"/>
    <cellStyle name="SAPBEXaggItem 29 8" xfId="21695"/>
    <cellStyle name="SAPBEXaggItem 29 9" xfId="23326"/>
    <cellStyle name="SAPBEXaggItem 3" xfId="3117"/>
    <cellStyle name="SAPBEXaggItem 3 2" xfId="5655"/>
    <cellStyle name="SAPBEXaggItem 3 3" xfId="8476"/>
    <cellStyle name="SAPBEXaggItem 3 4" xfId="12068"/>
    <cellStyle name="SAPBEXaggItem 3 5" xfId="14548"/>
    <cellStyle name="SAPBEXaggItem 3 6" xfId="12862"/>
    <cellStyle name="SAPBEXaggItem 3 7" xfId="19244"/>
    <cellStyle name="SAPBEXaggItem 3 8" xfId="17558"/>
    <cellStyle name="SAPBEXaggItem 3 9" xfId="23740"/>
    <cellStyle name="SAPBEXaggItem 30" xfId="4354"/>
    <cellStyle name="SAPBEXaggItem 30 2" xfId="6892"/>
    <cellStyle name="SAPBEXaggItem 30 3" xfId="9877"/>
    <cellStyle name="SAPBEXaggItem 30 4" xfId="12276"/>
    <cellStyle name="SAPBEXaggItem 30 5" xfId="13511"/>
    <cellStyle name="SAPBEXaggItem 30 6" xfId="15167"/>
    <cellStyle name="SAPBEXaggItem 30 7" xfId="18207"/>
    <cellStyle name="SAPBEXaggItem 30 8" xfId="19863"/>
    <cellStyle name="SAPBEXaggItem 30 9" xfId="22790"/>
    <cellStyle name="SAPBEXaggItem 31" xfId="4397"/>
    <cellStyle name="SAPBEXaggItem 31 2" xfId="6935"/>
    <cellStyle name="SAPBEXaggItem 31 3" xfId="8660"/>
    <cellStyle name="SAPBEXaggItem 31 4" xfId="11759"/>
    <cellStyle name="SAPBEXaggItem 31 5" xfId="14210"/>
    <cellStyle name="SAPBEXaggItem 31 6" xfId="16405"/>
    <cellStyle name="SAPBEXaggItem 31 7" xfId="18906"/>
    <cellStyle name="SAPBEXaggItem 31 8" xfId="21101"/>
    <cellStyle name="SAPBEXaggItem 31 9" xfId="23433"/>
    <cellStyle name="SAPBEXaggItem 32" xfId="4466"/>
    <cellStyle name="SAPBEXaggItem 32 2" xfId="7004"/>
    <cellStyle name="SAPBEXaggItem 32 3" xfId="8161"/>
    <cellStyle name="SAPBEXaggItem 32 4" xfId="11914"/>
    <cellStyle name="SAPBEXaggItem 32 5" xfId="14386"/>
    <cellStyle name="SAPBEXaggItem 32 6" xfId="16424"/>
    <cellStyle name="SAPBEXaggItem 32 7" xfId="19082"/>
    <cellStyle name="SAPBEXaggItem 32 8" xfId="21120"/>
    <cellStyle name="SAPBEXaggItem 32 9" xfId="23589"/>
    <cellStyle name="SAPBEXaggItem 33" xfId="4231"/>
    <cellStyle name="SAPBEXaggItem 33 2" xfId="6769"/>
    <cellStyle name="SAPBEXaggItem 33 3" xfId="9493"/>
    <cellStyle name="SAPBEXaggItem 33 4" xfId="8085"/>
    <cellStyle name="SAPBEXaggItem 33 5" xfId="12522"/>
    <cellStyle name="SAPBEXaggItem 33 6" xfId="15289"/>
    <cellStyle name="SAPBEXaggItem 33 7" xfId="17218"/>
    <cellStyle name="SAPBEXaggItem 33 8" xfId="19985"/>
    <cellStyle name="SAPBEXaggItem 33 9" xfId="21889"/>
    <cellStyle name="SAPBEXaggItem 34" xfId="4548"/>
    <cellStyle name="SAPBEXaggItem 34 2" xfId="7086"/>
    <cellStyle name="SAPBEXaggItem 34 3" xfId="8422"/>
    <cellStyle name="SAPBEXaggItem 34 4" xfId="12303"/>
    <cellStyle name="SAPBEXaggItem 34 5" xfId="14691"/>
    <cellStyle name="SAPBEXaggItem 34 6" xfId="16442"/>
    <cellStyle name="SAPBEXaggItem 34 7" xfId="19387"/>
    <cellStyle name="SAPBEXaggItem 34 8" xfId="21138"/>
    <cellStyle name="SAPBEXaggItem 34 9" xfId="23878"/>
    <cellStyle name="SAPBEXaggItem 35" xfId="4500"/>
    <cellStyle name="SAPBEXaggItem 35 2" xfId="7038"/>
    <cellStyle name="SAPBEXaggItem 35 3" xfId="10129"/>
    <cellStyle name="SAPBEXaggItem 35 4" xfId="10872"/>
    <cellStyle name="SAPBEXaggItem 35 5" xfId="13238"/>
    <cellStyle name="SAPBEXaggItem 35 6" xfId="15181"/>
    <cellStyle name="SAPBEXaggItem 35 7" xfId="17934"/>
    <cellStyle name="SAPBEXaggItem 35 8" xfId="19877"/>
    <cellStyle name="SAPBEXaggItem 35 9" xfId="22543"/>
    <cellStyle name="SAPBEXaggItem 36" xfId="4612"/>
    <cellStyle name="SAPBEXaggItem 36 2" xfId="7150"/>
    <cellStyle name="SAPBEXaggItem 36 3" xfId="9470"/>
    <cellStyle name="SAPBEXaggItem 36 4" xfId="11070"/>
    <cellStyle name="SAPBEXaggItem 36 5" xfId="13458"/>
    <cellStyle name="SAPBEXaggItem 36 6" xfId="16562"/>
    <cellStyle name="SAPBEXaggItem 36 7" xfId="18154"/>
    <cellStyle name="SAPBEXaggItem 36 8" xfId="21258"/>
    <cellStyle name="SAPBEXaggItem 36 9" xfId="22743"/>
    <cellStyle name="SAPBEXaggItem 37" xfId="4655"/>
    <cellStyle name="SAPBEXaggItem 37 2" xfId="7193"/>
    <cellStyle name="SAPBEXaggItem 37 3" xfId="10096"/>
    <cellStyle name="SAPBEXaggItem 37 4" xfId="12194"/>
    <cellStyle name="SAPBEXaggItem 37 5" xfId="14580"/>
    <cellStyle name="SAPBEXaggItem 37 6" xfId="16939"/>
    <cellStyle name="SAPBEXaggItem 37 7" xfId="19276"/>
    <cellStyle name="SAPBEXaggItem 37 8" xfId="21635"/>
    <cellStyle name="SAPBEXaggItem 37 9" xfId="23772"/>
    <cellStyle name="SAPBEXaggItem 38" xfId="4566"/>
    <cellStyle name="SAPBEXaggItem 38 2" xfId="7104"/>
    <cellStyle name="SAPBEXaggItem 38 3" xfId="8348"/>
    <cellStyle name="SAPBEXaggItem 38 4" xfId="11435"/>
    <cellStyle name="SAPBEXaggItem 38 5" xfId="13853"/>
    <cellStyle name="SAPBEXaggItem 38 6" xfId="16547"/>
    <cellStyle name="SAPBEXaggItem 38 7" xfId="18549"/>
    <cellStyle name="SAPBEXaggItem 38 8" xfId="21243"/>
    <cellStyle name="SAPBEXaggItem 38 9" xfId="23110"/>
    <cellStyle name="SAPBEXaggItem 39" xfId="4621"/>
    <cellStyle name="SAPBEXaggItem 39 2" xfId="7159"/>
    <cellStyle name="SAPBEXaggItem 39 3" xfId="8235"/>
    <cellStyle name="SAPBEXaggItem 39 4" xfId="11678"/>
    <cellStyle name="SAPBEXaggItem 39 5" xfId="14125"/>
    <cellStyle name="SAPBEXaggItem 39 6" xfId="12619"/>
    <cellStyle name="SAPBEXaggItem 39 7" xfId="18821"/>
    <cellStyle name="SAPBEXaggItem 39 8" xfId="17315"/>
    <cellStyle name="SAPBEXaggItem 39 9" xfId="23352"/>
    <cellStyle name="SAPBEXaggItem 4" xfId="3018"/>
    <cellStyle name="SAPBEXaggItem 4 2" xfId="5557"/>
    <cellStyle name="SAPBEXaggItem 4 3" xfId="9876"/>
    <cellStyle name="SAPBEXaggItem 4 4" xfId="11468"/>
    <cellStyle name="SAPBEXaggItem 4 5" xfId="13891"/>
    <cellStyle name="SAPBEXaggItem 4 6" xfId="15635"/>
    <cellStyle name="SAPBEXaggItem 4 7" xfId="18587"/>
    <cellStyle name="SAPBEXaggItem 4 8" xfId="20331"/>
    <cellStyle name="SAPBEXaggItem 4 9" xfId="23143"/>
    <cellStyle name="SAPBEXaggItem 40" xfId="4802"/>
    <cellStyle name="SAPBEXaggItem 40 2" xfId="7340"/>
    <cellStyle name="SAPBEXaggItem 40 3" xfId="9619"/>
    <cellStyle name="SAPBEXaggItem 40 4" xfId="11091"/>
    <cellStyle name="SAPBEXaggItem 40 5" xfId="13482"/>
    <cellStyle name="SAPBEXaggItem 40 6" xfId="15038"/>
    <cellStyle name="SAPBEXaggItem 40 7" xfId="18178"/>
    <cellStyle name="SAPBEXaggItem 40 8" xfId="19734"/>
    <cellStyle name="SAPBEXaggItem 40 9" xfId="22764"/>
    <cellStyle name="SAPBEXaggItem 41" xfId="4871"/>
    <cellStyle name="SAPBEXaggItem 41 2" xfId="7409"/>
    <cellStyle name="SAPBEXaggItem 41 3" xfId="8335"/>
    <cellStyle name="SAPBEXaggItem 41 4" xfId="11600"/>
    <cellStyle name="SAPBEXaggItem 41 5" xfId="14038"/>
    <cellStyle name="SAPBEXaggItem 41 6" xfId="16132"/>
    <cellStyle name="SAPBEXaggItem 41 7" xfId="18734"/>
    <cellStyle name="SAPBEXaggItem 41 8" xfId="20828"/>
    <cellStyle name="SAPBEXaggItem 41 9" xfId="23274"/>
    <cellStyle name="SAPBEXaggItem 42" xfId="4780"/>
    <cellStyle name="SAPBEXaggItem 42 2" xfId="7318"/>
    <cellStyle name="SAPBEXaggItem 42 3" xfId="9132"/>
    <cellStyle name="SAPBEXaggItem 42 4" xfId="10380"/>
    <cellStyle name="SAPBEXaggItem 42 5" xfId="12702"/>
    <cellStyle name="SAPBEXaggItem 42 6" xfId="15828"/>
    <cellStyle name="SAPBEXaggItem 42 7" xfId="17398"/>
    <cellStyle name="SAPBEXaggItem 42 8" xfId="20524"/>
    <cellStyle name="SAPBEXaggItem 42 9" xfId="22051"/>
    <cellStyle name="SAPBEXaggItem 43" xfId="4641"/>
    <cellStyle name="SAPBEXaggItem 43 2" xfId="7179"/>
    <cellStyle name="SAPBEXaggItem 43 3" xfId="8010"/>
    <cellStyle name="SAPBEXaggItem 43 4" xfId="10543"/>
    <cellStyle name="SAPBEXaggItem 43 5" xfId="12886"/>
    <cellStyle name="SAPBEXaggItem 43 6" xfId="15276"/>
    <cellStyle name="SAPBEXaggItem 43 7" xfId="17582"/>
    <cellStyle name="SAPBEXaggItem 43 8" xfId="19972"/>
    <cellStyle name="SAPBEXaggItem 43 9" xfId="22214"/>
    <cellStyle name="SAPBEXaggItem 44" xfId="4963"/>
    <cellStyle name="SAPBEXaggItem 44 2" xfId="7501"/>
    <cellStyle name="SAPBEXaggItem 44 3" xfId="9017"/>
    <cellStyle name="SAPBEXaggItem 44 4" xfId="10648"/>
    <cellStyle name="SAPBEXaggItem 44 5" xfId="12997"/>
    <cellStyle name="SAPBEXaggItem 44 6" xfId="15586"/>
    <cellStyle name="SAPBEXaggItem 44 7" xfId="17693"/>
    <cellStyle name="SAPBEXaggItem 44 8" xfId="20282"/>
    <cellStyle name="SAPBEXaggItem 44 9" xfId="22321"/>
    <cellStyle name="SAPBEXaggItem 45" xfId="5003"/>
    <cellStyle name="SAPBEXaggItem 45 2" xfId="7541"/>
    <cellStyle name="SAPBEXaggItem 45 3" xfId="9668"/>
    <cellStyle name="SAPBEXaggItem 45 4" xfId="11974"/>
    <cellStyle name="SAPBEXaggItem 45 5" xfId="13320"/>
    <cellStyle name="SAPBEXaggItem 45 6" xfId="16195"/>
    <cellStyle name="SAPBEXaggItem 45 7" xfId="18016"/>
    <cellStyle name="SAPBEXaggItem 45 8" xfId="20891"/>
    <cellStyle name="SAPBEXaggItem 45 9" xfId="22620"/>
    <cellStyle name="SAPBEXaggItem 46" xfId="5040"/>
    <cellStyle name="SAPBEXaggItem 46 2" xfId="7578"/>
    <cellStyle name="SAPBEXaggItem 46 3" xfId="9446"/>
    <cellStyle name="SAPBEXaggItem 46 4" xfId="11865"/>
    <cellStyle name="SAPBEXaggItem 46 5" xfId="14328"/>
    <cellStyle name="SAPBEXaggItem 46 6" xfId="15485"/>
    <cellStyle name="SAPBEXaggItem 46 7" xfId="19024"/>
    <cellStyle name="SAPBEXaggItem 46 8" xfId="20181"/>
    <cellStyle name="SAPBEXaggItem 46 9" xfId="23541"/>
    <cellStyle name="SAPBEXaggItem 47" xfId="5070"/>
    <cellStyle name="SAPBEXaggItem 47 2" xfId="7608"/>
    <cellStyle name="SAPBEXaggItem 47 3" xfId="9843"/>
    <cellStyle name="SAPBEXaggItem 47 4" xfId="10363"/>
    <cellStyle name="SAPBEXaggItem 47 5" xfId="14806"/>
    <cellStyle name="SAPBEXaggItem 47 6" xfId="16948"/>
    <cellStyle name="SAPBEXaggItem 47 7" xfId="19502"/>
    <cellStyle name="SAPBEXaggItem 47 8" xfId="21644"/>
    <cellStyle name="SAPBEXaggItem 47 9" xfId="23990"/>
    <cellStyle name="SAPBEXaggItem 48" xfId="5124"/>
    <cellStyle name="SAPBEXaggItem 48 2" xfId="7662"/>
    <cellStyle name="SAPBEXaggItem 48 3" xfId="9514"/>
    <cellStyle name="SAPBEXaggItem 48 4" xfId="7985"/>
    <cellStyle name="SAPBEXaggItem 48 5" xfId="12397"/>
    <cellStyle name="SAPBEXaggItem 48 6" xfId="16008"/>
    <cellStyle name="SAPBEXaggItem 48 7" xfId="17093"/>
    <cellStyle name="SAPBEXaggItem 48 8" xfId="20704"/>
    <cellStyle name="SAPBEXaggItem 48 9" xfId="21781"/>
    <cellStyle name="SAPBEXaggItem 49" xfId="5193"/>
    <cellStyle name="SAPBEXaggItem 49 2" xfId="7732"/>
    <cellStyle name="SAPBEXaggItem 49 3" xfId="5515"/>
    <cellStyle name="SAPBEXaggItem 49 4" xfId="11365"/>
    <cellStyle name="SAPBEXaggItem 49 5" xfId="13778"/>
    <cellStyle name="SAPBEXaggItem 49 6" xfId="15986"/>
    <cellStyle name="SAPBEXaggItem 49 7" xfId="18474"/>
    <cellStyle name="SAPBEXaggItem 49 8" xfId="20682"/>
    <cellStyle name="SAPBEXaggItem 49 9" xfId="23039"/>
    <cellStyle name="SAPBEXaggItem 5" xfId="3171"/>
    <cellStyle name="SAPBEXaggItem 5 2" xfId="5709"/>
    <cellStyle name="SAPBEXaggItem 5 3" xfId="9670"/>
    <cellStyle name="SAPBEXaggItem 5 4" xfId="11214"/>
    <cellStyle name="SAPBEXaggItem 5 5" xfId="13616"/>
    <cellStyle name="SAPBEXaggItem 5 6" xfId="16704"/>
    <cellStyle name="SAPBEXaggItem 5 7" xfId="18312"/>
    <cellStyle name="SAPBEXaggItem 5 8" xfId="21400"/>
    <cellStyle name="SAPBEXaggItem 5 9" xfId="22889"/>
    <cellStyle name="SAPBEXaggItem 50" xfId="5233"/>
    <cellStyle name="SAPBEXaggItem 50 2" xfId="5492"/>
    <cellStyle name="SAPBEXaggItem 50 3" xfId="10876"/>
    <cellStyle name="SAPBEXaggItem 50 4" xfId="13243"/>
    <cellStyle name="SAPBEXaggItem 50 5" xfId="15966"/>
    <cellStyle name="SAPBEXaggItem 50 6" xfId="17939"/>
    <cellStyle name="SAPBEXaggItem 50 7" xfId="20662"/>
    <cellStyle name="SAPBEXaggItem 50 8" xfId="22547"/>
    <cellStyle name="SAPBEXaggItem 51" xfId="9552"/>
    <cellStyle name="SAPBEXaggItem 52" xfId="10917"/>
    <cellStyle name="SAPBEXaggItem 53" xfId="13287"/>
    <cellStyle name="SAPBEXaggItem 54" xfId="16099"/>
    <cellStyle name="SAPBEXaggItem 55" xfId="17983"/>
    <cellStyle name="SAPBEXaggItem 56" xfId="20795"/>
    <cellStyle name="SAPBEXaggItem 57" xfId="22588"/>
    <cellStyle name="SAPBEXaggItem 58" xfId="25929"/>
    <cellStyle name="SAPBEXaggItem 6" xfId="3214"/>
    <cellStyle name="SAPBEXaggItem 6 2" xfId="5752"/>
    <cellStyle name="SAPBEXaggItem 6 3" xfId="9896"/>
    <cellStyle name="SAPBEXaggItem 6 4" xfId="11078"/>
    <cellStyle name="SAPBEXaggItem 6 5" xfId="13467"/>
    <cellStyle name="SAPBEXaggItem 6 6" xfId="15225"/>
    <cellStyle name="SAPBEXaggItem 6 7" xfId="18163"/>
    <cellStyle name="SAPBEXaggItem 6 8" xfId="19921"/>
    <cellStyle name="SAPBEXaggItem 6 9" xfId="22751"/>
    <cellStyle name="SAPBEXaggItem 7" xfId="3257"/>
    <cellStyle name="SAPBEXaggItem 7 2" xfId="5795"/>
    <cellStyle name="SAPBEXaggItem 7 3" xfId="5530"/>
    <cellStyle name="SAPBEXaggItem 7 4" xfId="10480"/>
    <cellStyle name="SAPBEXaggItem 7 5" xfId="12814"/>
    <cellStyle name="SAPBEXaggItem 7 6" xfId="15622"/>
    <cellStyle name="SAPBEXaggItem 7 7" xfId="17510"/>
    <cellStyle name="SAPBEXaggItem 7 8" xfId="20318"/>
    <cellStyle name="SAPBEXaggItem 7 9" xfId="22150"/>
    <cellStyle name="SAPBEXaggItem 8" xfId="3300"/>
    <cellStyle name="SAPBEXaggItem 8 2" xfId="5838"/>
    <cellStyle name="SAPBEXaggItem 8 3" xfId="9331"/>
    <cellStyle name="SAPBEXaggItem 8 4" xfId="10596"/>
    <cellStyle name="SAPBEXaggItem 8 5" xfId="12944"/>
    <cellStyle name="SAPBEXaggItem 8 6" xfId="16042"/>
    <cellStyle name="SAPBEXaggItem 8 7" xfId="17640"/>
    <cellStyle name="SAPBEXaggItem 8 8" xfId="20738"/>
    <cellStyle name="SAPBEXaggItem 8 9" xfId="22269"/>
    <cellStyle name="SAPBEXaggItem 9" xfId="3343"/>
    <cellStyle name="SAPBEXaggItem 9 2" xfId="5881"/>
    <cellStyle name="SAPBEXaggItem 9 3" xfId="8472"/>
    <cellStyle name="SAPBEXaggItem 9 4" xfId="11237"/>
    <cellStyle name="SAPBEXaggItem 9 5" xfId="13642"/>
    <cellStyle name="SAPBEXaggItem 9 6" xfId="16052"/>
    <cellStyle name="SAPBEXaggItem 9 7" xfId="18338"/>
    <cellStyle name="SAPBEXaggItem 9 8" xfId="20748"/>
    <cellStyle name="SAPBEXaggItem 9 9" xfId="22911"/>
    <cellStyle name="SAPBEXaggItemX" xfId="2944"/>
    <cellStyle name="SAPBEXaggItemX 10" xfId="3387"/>
    <cellStyle name="SAPBEXaggItemX 10 2" xfId="5925"/>
    <cellStyle name="SAPBEXaggItemX 10 3" xfId="9519"/>
    <cellStyle name="SAPBEXaggItemX 10 4" xfId="12142"/>
    <cellStyle name="SAPBEXaggItemX 10 5" xfId="14625"/>
    <cellStyle name="SAPBEXaggItemX 10 6" xfId="16218"/>
    <cellStyle name="SAPBEXaggItemX 10 7" xfId="19321"/>
    <cellStyle name="SAPBEXaggItemX 10 8" xfId="20914"/>
    <cellStyle name="SAPBEXaggItemX 10 9" xfId="23816"/>
    <cellStyle name="SAPBEXaggItemX 11" xfId="3383"/>
    <cellStyle name="SAPBEXaggItemX 11 2" xfId="5921"/>
    <cellStyle name="SAPBEXaggItemX 11 3" xfId="9071"/>
    <cellStyle name="SAPBEXaggItemX 11 4" xfId="10427"/>
    <cellStyle name="SAPBEXaggItemX 11 5" xfId="12408"/>
    <cellStyle name="SAPBEXaggItemX 11 6" xfId="15271"/>
    <cellStyle name="SAPBEXaggItemX 11 7" xfId="17104"/>
    <cellStyle name="SAPBEXaggItemX 11 8" xfId="19967"/>
    <cellStyle name="SAPBEXaggItemX 11 9" xfId="21790"/>
    <cellStyle name="SAPBEXaggItemX 12" xfId="3220"/>
    <cellStyle name="SAPBEXaggItemX 12 2" xfId="5758"/>
    <cellStyle name="SAPBEXaggItemX 12 3" xfId="9184"/>
    <cellStyle name="SAPBEXaggItemX 12 4" xfId="10789"/>
    <cellStyle name="SAPBEXaggItemX 12 5" xfId="13148"/>
    <cellStyle name="SAPBEXaggItemX 12 6" xfId="15210"/>
    <cellStyle name="SAPBEXaggItemX 12 7" xfId="17844"/>
    <cellStyle name="SAPBEXaggItemX 12 8" xfId="19906"/>
    <cellStyle name="SAPBEXaggItemX 12 9" xfId="22460"/>
    <cellStyle name="SAPBEXaggItemX 13" xfId="3412"/>
    <cellStyle name="SAPBEXaggItemX 13 2" xfId="5950"/>
    <cellStyle name="SAPBEXaggItemX 13 3" xfId="9249"/>
    <cellStyle name="SAPBEXaggItemX 13 4" xfId="10116"/>
    <cellStyle name="SAPBEXaggItemX 13 5" xfId="12465"/>
    <cellStyle name="SAPBEXaggItemX 13 6" xfId="15231"/>
    <cellStyle name="SAPBEXaggItemX 13 7" xfId="17161"/>
    <cellStyle name="SAPBEXaggItemX 13 8" xfId="19927"/>
    <cellStyle name="SAPBEXaggItemX 13 9" xfId="21842"/>
    <cellStyle name="SAPBEXaggItemX 14" xfId="3544"/>
    <cellStyle name="SAPBEXaggItemX 14 2" xfId="6082"/>
    <cellStyle name="SAPBEXaggItemX 14 3" xfId="9186"/>
    <cellStyle name="SAPBEXaggItemX 14 4" xfId="10748"/>
    <cellStyle name="SAPBEXaggItemX 14 5" xfId="13103"/>
    <cellStyle name="SAPBEXaggItemX 14 6" xfId="15525"/>
    <cellStyle name="SAPBEXaggItemX 14 7" xfId="17799"/>
    <cellStyle name="SAPBEXaggItemX 14 8" xfId="20221"/>
    <cellStyle name="SAPBEXaggItemX 14 9" xfId="22420"/>
    <cellStyle name="SAPBEXaggItemX 15" xfId="3590"/>
    <cellStyle name="SAPBEXaggItemX 15 2" xfId="6128"/>
    <cellStyle name="SAPBEXaggItemX 15 3" xfId="8127"/>
    <cellStyle name="SAPBEXaggItemX 15 4" xfId="10959"/>
    <cellStyle name="SAPBEXaggItemX 15 5" xfId="13330"/>
    <cellStyle name="SAPBEXaggItemX 15 6" xfId="16960"/>
    <cellStyle name="SAPBEXaggItemX 15 7" xfId="18026"/>
    <cellStyle name="SAPBEXaggItemX 15 8" xfId="21656"/>
    <cellStyle name="SAPBEXaggItemX 15 9" xfId="22630"/>
    <cellStyle name="SAPBEXaggItemX 16" xfId="3628"/>
    <cellStyle name="SAPBEXaggItemX 16 2" xfId="6166"/>
    <cellStyle name="SAPBEXaggItemX 16 3" xfId="8084"/>
    <cellStyle name="SAPBEXaggItemX 16 4" xfId="11101"/>
    <cellStyle name="SAPBEXaggItemX 16 5" xfId="13036"/>
    <cellStyle name="SAPBEXaggItemX 16 6" xfId="15585"/>
    <cellStyle name="SAPBEXaggItemX 16 7" xfId="17732"/>
    <cellStyle name="SAPBEXaggItemX 16 8" xfId="20281"/>
    <cellStyle name="SAPBEXaggItemX 16 9" xfId="22357"/>
    <cellStyle name="SAPBEXaggItemX 17" xfId="3646"/>
    <cellStyle name="SAPBEXaggItemX 17 2" xfId="6184"/>
    <cellStyle name="SAPBEXaggItemX 17 3" xfId="9652"/>
    <cellStyle name="SAPBEXaggItemX 17 4" xfId="10669"/>
    <cellStyle name="SAPBEXaggItemX 17 5" xfId="13018"/>
    <cellStyle name="SAPBEXaggItemX 17 6" xfId="16687"/>
    <cellStyle name="SAPBEXaggItemX 17 7" xfId="17714"/>
    <cellStyle name="SAPBEXaggItemX 17 8" xfId="21383"/>
    <cellStyle name="SAPBEXaggItemX 17 9" xfId="22342"/>
    <cellStyle name="SAPBEXaggItemX 18" xfId="3593"/>
    <cellStyle name="SAPBEXaggItemX 18 2" xfId="6131"/>
    <cellStyle name="SAPBEXaggItemX 18 3" xfId="8436"/>
    <cellStyle name="SAPBEXaggItemX 18 4" xfId="10471"/>
    <cellStyle name="SAPBEXaggItemX 18 5" xfId="12804"/>
    <cellStyle name="SAPBEXaggItemX 18 6" xfId="16463"/>
    <cellStyle name="SAPBEXaggItemX 18 7" xfId="17500"/>
    <cellStyle name="SAPBEXaggItemX 18 8" xfId="21159"/>
    <cellStyle name="SAPBEXaggItemX 18 9" xfId="22141"/>
    <cellStyle name="SAPBEXaggItemX 19" xfId="3550"/>
    <cellStyle name="SAPBEXaggItemX 19 2" xfId="6088"/>
    <cellStyle name="SAPBEXaggItemX 19 3" xfId="9273"/>
    <cellStyle name="SAPBEXaggItemX 19 4" xfId="11902"/>
    <cellStyle name="SAPBEXaggItemX 19 5" xfId="14374"/>
    <cellStyle name="SAPBEXaggItemX 19 6" xfId="16913"/>
    <cellStyle name="SAPBEXaggItemX 19 7" xfId="19070"/>
    <cellStyle name="SAPBEXaggItemX 19 8" xfId="21609"/>
    <cellStyle name="SAPBEXaggItemX 19 9" xfId="23577"/>
    <cellStyle name="SAPBEXaggItemX 2" xfId="3063"/>
    <cellStyle name="SAPBEXaggItemX 2 2" xfId="5601"/>
    <cellStyle name="SAPBEXaggItemX 2 3" xfId="8182"/>
    <cellStyle name="SAPBEXaggItemX 2 4" xfId="12055"/>
    <cellStyle name="SAPBEXaggItemX 2 5" xfId="14535"/>
    <cellStyle name="SAPBEXaggItemX 2 6" xfId="14047"/>
    <cellStyle name="SAPBEXaggItemX 2 7" xfId="19231"/>
    <cellStyle name="SAPBEXaggItemX 2 8" xfId="18743"/>
    <cellStyle name="SAPBEXaggItemX 2 9" xfId="23727"/>
    <cellStyle name="SAPBEXaggItemX 20" xfId="3683"/>
    <cellStyle name="SAPBEXaggItemX 20 2" xfId="6221"/>
    <cellStyle name="SAPBEXaggItemX 20 3" xfId="8478"/>
    <cellStyle name="SAPBEXaggItemX 20 4" xfId="12185"/>
    <cellStyle name="SAPBEXaggItemX 20 5" xfId="14669"/>
    <cellStyle name="SAPBEXaggItemX 20 6" xfId="15024"/>
    <cellStyle name="SAPBEXaggItemX 20 7" xfId="19365"/>
    <cellStyle name="SAPBEXaggItemX 20 8" xfId="19720"/>
    <cellStyle name="SAPBEXaggItemX 20 9" xfId="23859"/>
    <cellStyle name="SAPBEXaggItemX 21" xfId="3557"/>
    <cellStyle name="SAPBEXaggItemX 21 2" xfId="6095"/>
    <cellStyle name="SAPBEXaggItemX 21 3" xfId="9153"/>
    <cellStyle name="SAPBEXaggItemX 21 4" xfId="11550"/>
    <cellStyle name="SAPBEXaggItemX 21 5" xfId="13985"/>
    <cellStyle name="SAPBEXaggItemX 21 6" xfId="15243"/>
    <cellStyle name="SAPBEXaggItemX 21 7" xfId="18681"/>
    <cellStyle name="SAPBEXaggItemX 21 8" xfId="19939"/>
    <cellStyle name="SAPBEXaggItemX 21 9" xfId="23224"/>
    <cellStyle name="SAPBEXaggItemX 22" xfId="3829"/>
    <cellStyle name="SAPBEXaggItemX 22 2" xfId="6367"/>
    <cellStyle name="SAPBEXaggItemX 22 3" xfId="9836"/>
    <cellStyle name="SAPBEXaggItemX 22 4" xfId="10800"/>
    <cellStyle name="SAPBEXaggItemX 22 5" xfId="13160"/>
    <cellStyle name="SAPBEXaggItemX 22 6" xfId="16581"/>
    <cellStyle name="SAPBEXaggItemX 22 7" xfId="17856"/>
    <cellStyle name="SAPBEXaggItemX 22 8" xfId="21277"/>
    <cellStyle name="SAPBEXaggItemX 22 9" xfId="22471"/>
    <cellStyle name="SAPBEXaggItemX 23" xfId="3808"/>
    <cellStyle name="SAPBEXaggItemX 23 2" xfId="6346"/>
    <cellStyle name="SAPBEXaggItemX 23 3" xfId="7714"/>
    <cellStyle name="SAPBEXaggItemX 23 4" xfId="8227"/>
    <cellStyle name="SAPBEXaggItemX 23 5" xfId="12515"/>
    <cellStyle name="SAPBEXaggItemX 23 6" xfId="15094"/>
    <cellStyle name="SAPBEXaggItemX 23 7" xfId="17211"/>
    <cellStyle name="SAPBEXaggItemX 23 8" xfId="19790"/>
    <cellStyle name="SAPBEXaggItemX 23 9" xfId="21882"/>
    <cellStyle name="SAPBEXaggItemX 24" xfId="3907"/>
    <cellStyle name="SAPBEXaggItemX 24 2" xfId="6445"/>
    <cellStyle name="SAPBEXaggItemX 24 3" xfId="8578"/>
    <cellStyle name="SAPBEXaggItemX 24 4" xfId="8074"/>
    <cellStyle name="SAPBEXaggItemX 24 5" xfId="12459"/>
    <cellStyle name="SAPBEXaggItemX 24 6" xfId="16595"/>
    <cellStyle name="SAPBEXaggItemX 24 7" xfId="17155"/>
    <cellStyle name="SAPBEXaggItemX 24 8" xfId="21291"/>
    <cellStyle name="SAPBEXaggItemX 24 9" xfId="21836"/>
    <cellStyle name="SAPBEXaggItemX 25" xfId="3950"/>
    <cellStyle name="SAPBEXaggItemX 25 2" xfId="6488"/>
    <cellStyle name="SAPBEXaggItemX 25 3" xfId="9461"/>
    <cellStyle name="SAPBEXaggItemX 25 4" xfId="11537"/>
    <cellStyle name="SAPBEXaggItemX 25 5" xfId="13969"/>
    <cellStyle name="SAPBEXaggItemX 25 6" xfId="15408"/>
    <cellStyle name="SAPBEXaggItemX 25 7" xfId="18665"/>
    <cellStyle name="SAPBEXaggItemX 25 8" xfId="20104"/>
    <cellStyle name="SAPBEXaggItemX 25 9" xfId="23211"/>
    <cellStyle name="SAPBEXaggItemX 26" xfId="3968"/>
    <cellStyle name="SAPBEXaggItemX 26 2" xfId="6506"/>
    <cellStyle name="SAPBEXaggItemX 26 3" xfId="8863"/>
    <cellStyle name="SAPBEXaggItemX 26 4" xfId="11127"/>
    <cellStyle name="SAPBEXaggItemX 26 5" xfId="13522"/>
    <cellStyle name="SAPBEXaggItemX 26 6" xfId="16433"/>
    <cellStyle name="SAPBEXaggItemX 26 7" xfId="18218"/>
    <cellStyle name="SAPBEXaggItemX 26 8" xfId="21129"/>
    <cellStyle name="SAPBEXaggItemX 26 9" xfId="22800"/>
    <cellStyle name="SAPBEXaggItemX 27" xfId="3991"/>
    <cellStyle name="SAPBEXaggItemX 27 2" xfId="6529"/>
    <cellStyle name="SAPBEXaggItemX 27 3" xfId="10076"/>
    <cellStyle name="SAPBEXaggItemX 27 4" xfId="10861"/>
    <cellStyle name="SAPBEXaggItemX 27 5" xfId="13226"/>
    <cellStyle name="SAPBEXaggItemX 27 6" xfId="16636"/>
    <cellStyle name="SAPBEXaggItemX 27 7" xfId="17922"/>
    <cellStyle name="SAPBEXaggItemX 27 8" xfId="21332"/>
    <cellStyle name="SAPBEXaggItemX 27 9" xfId="22532"/>
    <cellStyle name="SAPBEXaggItemX 28" xfId="3973"/>
    <cellStyle name="SAPBEXaggItemX 28 2" xfId="6511"/>
    <cellStyle name="SAPBEXaggItemX 28 3" xfId="8669"/>
    <cellStyle name="SAPBEXaggItemX 28 4" xfId="8094"/>
    <cellStyle name="SAPBEXaggItemX 28 5" xfId="12419"/>
    <cellStyle name="SAPBEXaggItemX 28 6" xfId="12454"/>
    <cellStyle name="SAPBEXaggItemX 28 7" xfId="17115"/>
    <cellStyle name="SAPBEXaggItemX 28 8" xfId="17150"/>
    <cellStyle name="SAPBEXaggItemX 28 9" xfId="21799"/>
    <cellStyle name="SAPBEXaggItemX 29" xfId="4036"/>
    <cellStyle name="SAPBEXaggItemX 29 2" xfId="6574"/>
    <cellStyle name="SAPBEXaggItemX 29 3" xfId="8916"/>
    <cellStyle name="SAPBEXaggItemX 29 4" xfId="10265"/>
    <cellStyle name="SAPBEXaggItemX 29 5" xfId="12575"/>
    <cellStyle name="SAPBEXaggItemX 29 6" xfId="15506"/>
    <cellStyle name="SAPBEXaggItemX 29 7" xfId="17271"/>
    <cellStyle name="SAPBEXaggItemX 29 8" xfId="20202"/>
    <cellStyle name="SAPBEXaggItemX 29 9" xfId="21934"/>
    <cellStyle name="SAPBEXaggItemX 3" xfId="3107"/>
    <cellStyle name="SAPBEXaggItemX 3 2" xfId="5645"/>
    <cellStyle name="SAPBEXaggItemX 3 3" xfId="8874"/>
    <cellStyle name="SAPBEXaggItemX 3 4" xfId="11218"/>
    <cellStyle name="SAPBEXaggItemX 3 5" xfId="13621"/>
    <cellStyle name="SAPBEXaggItemX 3 6" xfId="15978"/>
    <cellStyle name="SAPBEXaggItemX 3 7" xfId="18317"/>
    <cellStyle name="SAPBEXaggItemX 3 8" xfId="20674"/>
    <cellStyle name="SAPBEXaggItemX 3 9" xfId="22893"/>
    <cellStyle name="SAPBEXaggItemX 30" xfId="4141"/>
    <cellStyle name="SAPBEXaggItemX 30 2" xfId="6679"/>
    <cellStyle name="SAPBEXaggItemX 30 3" xfId="8700"/>
    <cellStyle name="SAPBEXaggItemX 30 4" xfId="11920"/>
    <cellStyle name="SAPBEXaggItemX 30 5" xfId="14392"/>
    <cellStyle name="SAPBEXaggItemX 30 6" xfId="17000"/>
    <cellStyle name="SAPBEXaggItemX 30 7" xfId="19088"/>
    <cellStyle name="SAPBEXaggItemX 30 8" xfId="21696"/>
    <cellStyle name="SAPBEXaggItemX 30 9" xfId="23595"/>
    <cellStyle name="SAPBEXaggItemX 31" xfId="4183"/>
    <cellStyle name="SAPBEXaggItemX 31 2" xfId="6721"/>
    <cellStyle name="SAPBEXaggItemX 31 3" xfId="9777"/>
    <cellStyle name="SAPBEXaggItemX 31 4" xfId="8597"/>
    <cellStyle name="SAPBEXaggItemX 31 5" xfId="12404"/>
    <cellStyle name="SAPBEXaggItemX 31 6" xfId="16446"/>
    <cellStyle name="SAPBEXaggItemX 31 7" xfId="17100"/>
    <cellStyle name="SAPBEXaggItemX 31 8" xfId="21142"/>
    <cellStyle name="SAPBEXaggItemX 31 9" xfId="21786"/>
    <cellStyle name="SAPBEXaggItemX 32" xfId="4228"/>
    <cellStyle name="SAPBEXaggItemX 32 2" xfId="6766"/>
    <cellStyle name="SAPBEXaggItemX 32 3" xfId="9761"/>
    <cellStyle name="SAPBEXaggItemX 32 4" xfId="11943"/>
    <cellStyle name="SAPBEXaggItemX 32 5" xfId="14416"/>
    <cellStyle name="SAPBEXaggItemX 32 6" xfId="15946"/>
    <cellStyle name="SAPBEXaggItemX 32 7" xfId="19112"/>
    <cellStyle name="SAPBEXaggItemX 32 8" xfId="20642"/>
    <cellStyle name="SAPBEXaggItemX 32 9" xfId="23618"/>
    <cellStyle name="SAPBEXaggItemX 33" xfId="4269"/>
    <cellStyle name="SAPBEXaggItemX 33 2" xfId="6807"/>
    <cellStyle name="SAPBEXaggItemX 33 3" xfId="9640"/>
    <cellStyle name="SAPBEXaggItemX 33 4" xfId="9415"/>
    <cellStyle name="SAPBEXaggItemX 33 5" xfId="12370"/>
    <cellStyle name="SAPBEXaggItemX 33 6" xfId="15609"/>
    <cellStyle name="SAPBEXaggItemX 33 7" xfId="17066"/>
    <cellStyle name="SAPBEXaggItemX 33 8" xfId="20305"/>
    <cellStyle name="SAPBEXaggItemX 33 9" xfId="21755"/>
    <cellStyle name="SAPBEXaggItemX 34" xfId="4312"/>
    <cellStyle name="SAPBEXaggItemX 34 2" xfId="6850"/>
    <cellStyle name="SAPBEXaggItemX 34 3" xfId="8905"/>
    <cellStyle name="SAPBEXaggItemX 34 4" xfId="11079"/>
    <cellStyle name="SAPBEXaggItemX 34 5" xfId="13468"/>
    <cellStyle name="SAPBEXaggItemX 34 6" xfId="16764"/>
    <cellStyle name="SAPBEXaggItemX 34 7" xfId="18164"/>
    <cellStyle name="SAPBEXaggItemX 34 8" xfId="21460"/>
    <cellStyle name="SAPBEXaggItemX 34 9" xfId="22752"/>
    <cellStyle name="SAPBEXaggItemX 35" xfId="4355"/>
    <cellStyle name="SAPBEXaggItemX 35 2" xfId="6893"/>
    <cellStyle name="SAPBEXaggItemX 35 3" xfId="10174"/>
    <cellStyle name="SAPBEXaggItemX 35 4" xfId="11973"/>
    <cellStyle name="SAPBEXaggItemX 35 5" xfId="14450"/>
    <cellStyle name="SAPBEXaggItemX 35 6" xfId="15028"/>
    <cellStyle name="SAPBEXaggItemX 35 7" xfId="19146"/>
    <cellStyle name="SAPBEXaggItemX 35 8" xfId="19724"/>
    <cellStyle name="SAPBEXaggItemX 35 9" xfId="23648"/>
    <cellStyle name="SAPBEXaggItemX 36" xfId="4398"/>
    <cellStyle name="SAPBEXaggItemX 36 2" xfId="6936"/>
    <cellStyle name="SAPBEXaggItemX 36 3" xfId="5455"/>
    <cellStyle name="SAPBEXaggItemX 36 4" xfId="9920"/>
    <cellStyle name="SAPBEXaggItemX 36 5" xfId="14900"/>
    <cellStyle name="SAPBEXaggItemX 36 6" xfId="15637"/>
    <cellStyle name="SAPBEXaggItemX 36 7" xfId="19596"/>
    <cellStyle name="SAPBEXaggItemX 36 8" xfId="20333"/>
    <cellStyle name="SAPBEXaggItemX 36 9" xfId="24065"/>
    <cellStyle name="SAPBEXaggItemX 37" xfId="4267"/>
    <cellStyle name="SAPBEXaggItemX 37 2" xfId="6805"/>
    <cellStyle name="SAPBEXaggItemX 37 3" xfId="8975"/>
    <cellStyle name="SAPBEXaggItemX 37 4" xfId="11559"/>
    <cellStyle name="SAPBEXaggItemX 37 5" xfId="13994"/>
    <cellStyle name="SAPBEXaggItemX 37 6" xfId="15837"/>
    <cellStyle name="SAPBEXaggItemX 37 7" xfId="18690"/>
    <cellStyle name="SAPBEXaggItemX 37 8" xfId="20533"/>
    <cellStyle name="SAPBEXaggItemX 37 9" xfId="23233"/>
    <cellStyle name="SAPBEXaggItemX 38" xfId="4382"/>
    <cellStyle name="SAPBEXaggItemX 38 2" xfId="6920"/>
    <cellStyle name="SAPBEXaggItemX 38 3" xfId="8610"/>
    <cellStyle name="SAPBEXaggItemX 38 4" xfId="10359"/>
    <cellStyle name="SAPBEXaggItemX 38 5" xfId="12681"/>
    <cellStyle name="SAPBEXaggItemX 38 6" xfId="15238"/>
    <cellStyle name="SAPBEXaggItemX 38 7" xfId="17377"/>
    <cellStyle name="SAPBEXaggItemX 38 8" xfId="19934"/>
    <cellStyle name="SAPBEXaggItemX 38 9" xfId="22030"/>
    <cellStyle name="SAPBEXaggItemX 39" xfId="4559"/>
    <cellStyle name="SAPBEXaggItemX 39 2" xfId="7097"/>
    <cellStyle name="SAPBEXaggItemX 39 3" xfId="9590"/>
    <cellStyle name="SAPBEXaggItemX 39 4" xfId="10821"/>
    <cellStyle name="SAPBEXaggItemX 39 5" xfId="13184"/>
    <cellStyle name="SAPBEXaggItemX 39 6" xfId="15088"/>
    <cellStyle name="SAPBEXaggItemX 39 7" xfId="17880"/>
    <cellStyle name="SAPBEXaggItemX 39 8" xfId="19784"/>
    <cellStyle name="SAPBEXaggItemX 39 9" xfId="22492"/>
    <cellStyle name="SAPBEXaggItemX 4" xfId="3016"/>
    <cellStyle name="SAPBEXaggItemX 4 2" xfId="5555"/>
    <cellStyle name="SAPBEXaggItemX 4 3" xfId="9717"/>
    <cellStyle name="SAPBEXaggItemX 4 4" xfId="12092"/>
    <cellStyle name="SAPBEXaggItemX 4 5" xfId="14572"/>
    <cellStyle name="SAPBEXaggItemX 4 6" xfId="16010"/>
    <cellStyle name="SAPBEXaggItemX 4 7" xfId="19268"/>
    <cellStyle name="SAPBEXaggItemX 4 8" xfId="20706"/>
    <cellStyle name="SAPBEXaggItemX 4 9" xfId="23764"/>
    <cellStyle name="SAPBEXaggItemX 40" xfId="4565"/>
    <cellStyle name="SAPBEXaggItemX 40 2" xfId="7103"/>
    <cellStyle name="SAPBEXaggItemX 40 3" xfId="9118"/>
    <cellStyle name="SAPBEXaggItemX 40 4" xfId="11505"/>
    <cellStyle name="SAPBEXaggItemX 40 5" xfId="13932"/>
    <cellStyle name="SAPBEXaggItemX 40 6" xfId="15592"/>
    <cellStyle name="SAPBEXaggItemX 40 7" xfId="18628"/>
    <cellStyle name="SAPBEXaggItemX 40 8" xfId="20288"/>
    <cellStyle name="SAPBEXaggItemX 40 9" xfId="23179"/>
    <cellStyle name="SAPBEXaggItemX 41" xfId="4613"/>
    <cellStyle name="SAPBEXaggItemX 41 2" xfId="7151"/>
    <cellStyle name="SAPBEXaggItemX 41 3" xfId="10082"/>
    <cellStyle name="SAPBEXaggItemX 41 4" xfId="7962"/>
    <cellStyle name="SAPBEXaggItemX 41 5" xfId="12513"/>
    <cellStyle name="SAPBEXaggItemX 41 6" xfId="16418"/>
    <cellStyle name="SAPBEXaggItemX 41 7" xfId="17209"/>
    <cellStyle name="SAPBEXaggItemX 41 8" xfId="21114"/>
    <cellStyle name="SAPBEXaggItemX 41 9" xfId="21880"/>
    <cellStyle name="SAPBEXaggItemX 42" xfId="4656"/>
    <cellStyle name="SAPBEXaggItemX 42 2" xfId="7194"/>
    <cellStyle name="SAPBEXaggItemX 42 3" xfId="8082"/>
    <cellStyle name="SAPBEXaggItemX 42 4" xfId="10299"/>
    <cellStyle name="SAPBEXaggItemX 42 5" xfId="12613"/>
    <cellStyle name="SAPBEXaggItemX 42 6" xfId="15762"/>
    <cellStyle name="SAPBEXaggItemX 42 7" xfId="17309"/>
    <cellStyle name="SAPBEXaggItemX 42 8" xfId="20458"/>
    <cellStyle name="SAPBEXaggItemX 42 9" xfId="21969"/>
    <cellStyle name="SAPBEXaggItemX 43" xfId="4698"/>
    <cellStyle name="SAPBEXaggItemX 43 2" xfId="7236"/>
    <cellStyle name="SAPBEXaggItemX 43 3" xfId="9450"/>
    <cellStyle name="SAPBEXaggItemX 43 4" xfId="10519"/>
    <cellStyle name="SAPBEXaggItemX 43 5" xfId="12859"/>
    <cellStyle name="SAPBEXaggItemX 43 6" xfId="16249"/>
    <cellStyle name="SAPBEXaggItemX 43 7" xfId="17555"/>
    <cellStyle name="SAPBEXaggItemX 43 8" xfId="20945"/>
    <cellStyle name="SAPBEXaggItemX 43 9" xfId="22190"/>
    <cellStyle name="SAPBEXaggItemX 44" xfId="4716"/>
    <cellStyle name="SAPBEXaggItemX 44 2" xfId="7254"/>
    <cellStyle name="SAPBEXaggItemX 44 3" xfId="10092"/>
    <cellStyle name="SAPBEXaggItemX 44 4" xfId="11269"/>
    <cellStyle name="SAPBEXaggItemX 44 5" xfId="13675"/>
    <cellStyle name="SAPBEXaggItemX 44 6" xfId="16563"/>
    <cellStyle name="SAPBEXaggItemX 44 7" xfId="18371"/>
    <cellStyle name="SAPBEXaggItemX 44 8" xfId="21259"/>
    <cellStyle name="SAPBEXaggItemX 44 9" xfId="22943"/>
    <cellStyle name="SAPBEXaggItemX 45" xfId="4578"/>
    <cellStyle name="SAPBEXaggItemX 45 2" xfId="7116"/>
    <cellStyle name="SAPBEXaggItemX 45 3" xfId="9689"/>
    <cellStyle name="SAPBEXaggItemX 45 4" xfId="11272"/>
    <cellStyle name="SAPBEXaggItemX 45 5" xfId="13678"/>
    <cellStyle name="SAPBEXaggItemX 45 6" xfId="15112"/>
    <cellStyle name="SAPBEXaggItemX 45 7" xfId="18374"/>
    <cellStyle name="SAPBEXaggItemX 45 8" xfId="19808"/>
    <cellStyle name="SAPBEXaggItemX 45 9" xfId="22946"/>
    <cellStyle name="SAPBEXaggItemX 46" xfId="4803"/>
    <cellStyle name="SAPBEXaggItemX 46 2" xfId="7341"/>
    <cellStyle name="SAPBEXaggItemX 46 3" xfId="8463"/>
    <cellStyle name="SAPBEXaggItemX 46 4" xfId="11996"/>
    <cellStyle name="SAPBEXaggItemX 46 5" xfId="14242"/>
    <cellStyle name="SAPBEXaggItemX 46 6" xfId="16850"/>
    <cellStyle name="SAPBEXaggItemX 46 7" xfId="18938"/>
    <cellStyle name="SAPBEXaggItemX 46 8" xfId="21546"/>
    <cellStyle name="SAPBEXaggItemX 46 9" xfId="23462"/>
    <cellStyle name="SAPBEXaggItemX 47" xfId="4720"/>
    <cellStyle name="SAPBEXaggItemX 47 2" xfId="7258"/>
    <cellStyle name="SAPBEXaggItemX 47 3" xfId="9006"/>
    <cellStyle name="SAPBEXaggItemX 47 4" xfId="10995"/>
    <cellStyle name="SAPBEXaggItemX 47 5" xfId="13369"/>
    <cellStyle name="SAPBEXaggItemX 47 6" xfId="15801"/>
    <cellStyle name="SAPBEXaggItemX 47 7" xfId="18065"/>
    <cellStyle name="SAPBEXaggItemX 47 8" xfId="20497"/>
    <cellStyle name="SAPBEXaggItemX 47 9" xfId="22668"/>
    <cellStyle name="SAPBEXaggItemX 48" xfId="4787"/>
    <cellStyle name="SAPBEXaggItemX 48 2" xfId="7325"/>
    <cellStyle name="SAPBEXaggItemX 48 3" xfId="8864"/>
    <cellStyle name="SAPBEXaggItemX 48 4" xfId="8311"/>
    <cellStyle name="SAPBEXaggItemX 48 5" xfId="14827"/>
    <cellStyle name="SAPBEXaggItemX 48 6" xfId="16724"/>
    <cellStyle name="SAPBEXaggItemX 48 7" xfId="19523"/>
    <cellStyle name="SAPBEXaggItemX 48 8" xfId="21420"/>
    <cellStyle name="SAPBEXaggItemX 48 9" xfId="24010"/>
    <cellStyle name="SAPBEXaggItemX 49" xfId="4947"/>
    <cellStyle name="SAPBEXaggItemX 49 2" xfId="7485"/>
    <cellStyle name="SAPBEXaggItemX 49 3" xfId="8459"/>
    <cellStyle name="SAPBEXaggItemX 49 4" xfId="11417"/>
    <cellStyle name="SAPBEXaggItemX 49 5" xfId="13833"/>
    <cellStyle name="SAPBEXaggItemX 49 6" xfId="16823"/>
    <cellStyle name="SAPBEXaggItemX 49 7" xfId="18529"/>
    <cellStyle name="SAPBEXaggItemX 49 8" xfId="21519"/>
    <cellStyle name="SAPBEXaggItemX 49 9" xfId="23091"/>
    <cellStyle name="SAPBEXaggItemX 5" xfId="3172"/>
    <cellStyle name="SAPBEXaggItemX 5 2" xfId="5710"/>
    <cellStyle name="SAPBEXaggItemX 5 3" xfId="8037"/>
    <cellStyle name="SAPBEXaggItemX 5 4" xfId="11318"/>
    <cellStyle name="SAPBEXaggItemX 5 5" xfId="13727"/>
    <cellStyle name="SAPBEXaggItemX 5 6" xfId="16232"/>
    <cellStyle name="SAPBEXaggItemX 5 7" xfId="18423"/>
    <cellStyle name="SAPBEXaggItemX 5 8" xfId="20928"/>
    <cellStyle name="SAPBEXaggItemX 5 9" xfId="22992"/>
    <cellStyle name="SAPBEXaggItemX 50" xfId="4964"/>
    <cellStyle name="SAPBEXaggItemX 50 2" xfId="7502"/>
    <cellStyle name="SAPBEXaggItemX 50 3" xfId="8568"/>
    <cellStyle name="SAPBEXaggItemX 50 4" xfId="11520"/>
    <cellStyle name="SAPBEXaggItemX 50 5" xfId="13948"/>
    <cellStyle name="SAPBEXaggItemX 50 6" xfId="15962"/>
    <cellStyle name="SAPBEXaggItemX 50 7" xfId="18644"/>
    <cellStyle name="SAPBEXaggItemX 50 8" xfId="20658"/>
    <cellStyle name="SAPBEXaggItemX 50 9" xfId="23194"/>
    <cellStyle name="SAPBEXaggItemX 51" xfId="5004"/>
    <cellStyle name="SAPBEXaggItemX 51 2" xfId="7542"/>
    <cellStyle name="SAPBEXaggItemX 51 3" xfId="9594"/>
    <cellStyle name="SAPBEXaggItemX 51 4" xfId="11080"/>
    <cellStyle name="SAPBEXaggItemX 51 5" xfId="13469"/>
    <cellStyle name="SAPBEXaggItemX 51 6" xfId="15909"/>
    <cellStyle name="SAPBEXaggItemX 51 7" xfId="18165"/>
    <cellStyle name="SAPBEXaggItemX 51 8" xfId="20605"/>
    <cellStyle name="SAPBEXaggItemX 51 9" xfId="22753"/>
    <cellStyle name="SAPBEXaggItemX 52" xfId="5041"/>
    <cellStyle name="SAPBEXaggItemX 52 2" xfId="7579"/>
    <cellStyle name="SAPBEXaggItemX 52 3" xfId="8553"/>
    <cellStyle name="SAPBEXaggItemX 52 4" xfId="10513"/>
    <cellStyle name="SAPBEXaggItemX 52 5" xfId="12853"/>
    <cellStyle name="SAPBEXaggItemX 52 6" xfId="16796"/>
    <cellStyle name="SAPBEXaggItemX 52 7" xfId="17549"/>
    <cellStyle name="SAPBEXaggItemX 52 8" xfId="21492"/>
    <cellStyle name="SAPBEXaggItemX 52 9" xfId="22184"/>
    <cellStyle name="SAPBEXaggItemX 53" xfId="5071"/>
    <cellStyle name="SAPBEXaggItemX 53 2" xfId="7609"/>
    <cellStyle name="SAPBEXaggItemX 53 3" xfId="8007"/>
    <cellStyle name="SAPBEXaggItemX 53 4" xfId="11037"/>
    <cellStyle name="SAPBEXaggItemX 53 5" xfId="13420"/>
    <cellStyle name="SAPBEXaggItemX 53 6" xfId="16210"/>
    <cellStyle name="SAPBEXaggItemX 53 7" xfId="18116"/>
    <cellStyle name="SAPBEXaggItemX 53 8" xfId="20906"/>
    <cellStyle name="SAPBEXaggItemX 53 9" xfId="22710"/>
    <cellStyle name="SAPBEXaggItemX 54" xfId="5125"/>
    <cellStyle name="SAPBEXaggItemX 54 2" xfId="7663"/>
    <cellStyle name="SAPBEXaggItemX 54 3" xfId="8404"/>
    <cellStyle name="SAPBEXaggItemX 54 4" xfId="12150"/>
    <cellStyle name="SAPBEXaggItemX 54 5" xfId="14633"/>
    <cellStyle name="SAPBEXaggItemX 54 6" xfId="15830"/>
    <cellStyle name="SAPBEXaggItemX 54 7" xfId="19329"/>
    <cellStyle name="SAPBEXaggItemX 54 8" xfId="20526"/>
    <cellStyle name="SAPBEXaggItemX 54 9" xfId="23824"/>
    <cellStyle name="SAPBEXaggItemX 55" xfId="5194"/>
    <cellStyle name="SAPBEXaggItemX 55 2" xfId="7733"/>
    <cellStyle name="SAPBEXaggItemX 55 3" xfId="9545"/>
    <cellStyle name="SAPBEXaggItemX 55 4" xfId="11782"/>
    <cellStyle name="SAPBEXaggItemX 55 5" xfId="12467"/>
    <cellStyle name="SAPBEXaggItemX 55 6" xfId="15726"/>
    <cellStyle name="SAPBEXaggItemX 55 7" xfId="17163"/>
    <cellStyle name="SAPBEXaggItemX 55 8" xfId="20422"/>
    <cellStyle name="SAPBEXaggItemX 55 9" xfId="21843"/>
    <cellStyle name="SAPBEXaggItemX 56" xfId="5180"/>
    <cellStyle name="SAPBEXaggItemX 56 2" xfId="9141"/>
    <cellStyle name="SAPBEXaggItemX 56 3" xfId="10462"/>
    <cellStyle name="SAPBEXaggItemX 56 4" xfId="12794"/>
    <cellStyle name="SAPBEXaggItemX 56 5" xfId="15351"/>
    <cellStyle name="SAPBEXaggItemX 56 6" xfId="17490"/>
    <cellStyle name="SAPBEXaggItemX 56 7" xfId="20047"/>
    <cellStyle name="SAPBEXaggItemX 56 8" xfId="22133"/>
    <cellStyle name="SAPBEXaggItemX 57" xfId="8519"/>
    <cellStyle name="SAPBEXaggItemX 58" xfId="10658"/>
    <cellStyle name="SAPBEXaggItemX 59" xfId="13007"/>
    <cellStyle name="SAPBEXaggItemX 6" xfId="3215"/>
    <cellStyle name="SAPBEXaggItemX 6 2" xfId="5753"/>
    <cellStyle name="SAPBEXaggItemX 6 3" xfId="8058"/>
    <cellStyle name="SAPBEXaggItemX 6 4" xfId="10259"/>
    <cellStyle name="SAPBEXaggItemX 6 5" xfId="12568"/>
    <cellStyle name="SAPBEXaggItemX 6 6" xfId="15031"/>
    <cellStyle name="SAPBEXaggItemX 6 7" xfId="17264"/>
    <cellStyle name="SAPBEXaggItemX 6 8" xfId="19727"/>
    <cellStyle name="SAPBEXaggItemX 6 9" xfId="21928"/>
    <cellStyle name="SAPBEXaggItemX 60" xfId="16374"/>
    <cellStyle name="SAPBEXaggItemX 61" xfId="17703"/>
    <cellStyle name="SAPBEXaggItemX 62" xfId="21070"/>
    <cellStyle name="SAPBEXaggItemX 63" xfId="22331"/>
    <cellStyle name="SAPBEXaggItemX 64" xfId="25930"/>
    <cellStyle name="SAPBEXaggItemX 7" xfId="3258"/>
    <cellStyle name="SAPBEXaggItemX 7 2" xfId="5796"/>
    <cellStyle name="SAPBEXaggItemX 7 3" xfId="9018"/>
    <cellStyle name="SAPBEXaggItemX 7 4" xfId="10269"/>
    <cellStyle name="SAPBEXaggItemX 7 5" xfId="12579"/>
    <cellStyle name="SAPBEXaggItemX 7 6" xfId="16029"/>
    <cellStyle name="SAPBEXaggItemX 7 7" xfId="17275"/>
    <cellStyle name="SAPBEXaggItemX 7 8" xfId="20725"/>
    <cellStyle name="SAPBEXaggItemX 7 9" xfId="21938"/>
    <cellStyle name="SAPBEXaggItemX 8" xfId="3301"/>
    <cellStyle name="SAPBEXaggItemX 8 2" xfId="5839"/>
    <cellStyle name="SAPBEXaggItemX 8 3" xfId="9304"/>
    <cellStyle name="SAPBEXaggItemX 8 4" xfId="10999"/>
    <cellStyle name="SAPBEXaggItemX 8 5" xfId="13374"/>
    <cellStyle name="SAPBEXaggItemX 8 6" xfId="16567"/>
    <cellStyle name="SAPBEXaggItemX 8 7" xfId="18070"/>
    <cellStyle name="SAPBEXaggItemX 8 8" xfId="21263"/>
    <cellStyle name="SAPBEXaggItemX 8 9" xfId="22672"/>
    <cellStyle name="SAPBEXaggItemX 9" xfId="3344"/>
    <cellStyle name="SAPBEXaggItemX 9 2" xfId="5882"/>
    <cellStyle name="SAPBEXaggItemX 9 3" xfId="8153"/>
    <cellStyle name="SAPBEXaggItemX 9 4" xfId="11301"/>
    <cellStyle name="SAPBEXaggItemX 9 5" xfId="13708"/>
    <cellStyle name="SAPBEXaggItemX 9 6" xfId="16066"/>
    <cellStyle name="SAPBEXaggItemX 9 7" xfId="18404"/>
    <cellStyle name="SAPBEXaggItemX 9 8" xfId="20762"/>
    <cellStyle name="SAPBEXaggItemX 9 9" xfId="22975"/>
    <cellStyle name="SAPBEXchaText" xfId="2945"/>
    <cellStyle name="SAPBEXchaText 10" xfId="3410"/>
    <cellStyle name="SAPBEXchaText 10 2" xfId="5948"/>
    <cellStyle name="SAPBEXchaText 10 3" xfId="8743"/>
    <cellStyle name="SAPBEXchaText 10 4" xfId="12040"/>
    <cellStyle name="SAPBEXchaText 10 5" xfId="14522"/>
    <cellStyle name="SAPBEXchaText 10 6" xfId="13957"/>
    <cellStyle name="SAPBEXchaText 10 7" xfId="19218"/>
    <cellStyle name="SAPBEXchaText 10 8" xfId="18653"/>
    <cellStyle name="SAPBEXchaText 10 9" xfId="23715"/>
    <cellStyle name="SAPBEXchaText 11" xfId="3180"/>
    <cellStyle name="SAPBEXchaText 11 2" xfId="5718"/>
    <cellStyle name="SAPBEXchaText 11 3" xfId="9528"/>
    <cellStyle name="SAPBEXchaText 11 4" xfId="11149"/>
    <cellStyle name="SAPBEXchaText 11 5" xfId="13545"/>
    <cellStyle name="SAPBEXchaText 11 6" xfId="16027"/>
    <cellStyle name="SAPBEXchaText 11 7" xfId="18241"/>
    <cellStyle name="SAPBEXchaText 11 8" xfId="20723"/>
    <cellStyle name="SAPBEXchaText 11 9" xfId="22822"/>
    <cellStyle name="SAPBEXchaText 12" xfId="3495"/>
    <cellStyle name="SAPBEXchaText 12 2" xfId="6033"/>
    <cellStyle name="SAPBEXchaText 12 3" xfId="5508"/>
    <cellStyle name="SAPBEXchaText 12 4" xfId="9365"/>
    <cellStyle name="SAPBEXchaText 12 5" xfId="12331"/>
    <cellStyle name="SAPBEXchaText 12 6" xfId="15020"/>
    <cellStyle name="SAPBEXchaText 12 7" xfId="17027"/>
    <cellStyle name="SAPBEXchaText 12 8" xfId="19716"/>
    <cellStyle name="SAPBEXchaText 12 9" xfId="21720"/>
    <cellStyle name="SAPBEXchaText 13" xfId="3481"/>
    <cellStyle name="SAPBEXchaText 13 2" xfId="6019"/>
    <cellStyle name="SAPBEXchaText 13 3" xfId="8795"/>
    <cellStyle name="SAPBEXchaText 13 4" xfId="11263"/>
    <cellStyle name="SAPBEXchaText 13 5" xfId="13393"/>
    <cellStyle name="SAPBEXchaText 13 6" xfId="15707"/>
    <cellStyle name="SAPBEXchaText 13 7" xfId="18089"/>
    <cellStyle name="SAPBEXchaText 13 8" xfId="20403"/>
    <cellStyle name="SAPBEXchaText 13 9" xfId="22687"/>
    <cellStyle name="SAPBEXchaText 14" xfId="3614"/>
    <cellStyle name="SAPBEXchaText 14 2" xfId="6152"/>
    <cellStyle name="SAPBEXchaText 14 3" xfId="9800"/>
    <cellStyle name="SAPBEXchaText 14 4" xfId="11267"/>
    <cellStyle name="SAPBEXchaText 14 5" xfId="13673"/>
    <cellStyle name="SAPBEXchaText 14 6" xfId="15934"/>
    <cellStyle name="SAPBEXchaText 14 7" xfId="18369"/>
    <cellStyle name="SAPBEXchaText 14 8" xfId="20630"/>
    <cellStyle name="SAPBEXchaText 14 9" xfId="22941"/>
    <cellStyle name="SAPBEXchaText 15" xfId="3374"/>
    <cellStyle name="SAPBEXchaText 15 2" xfId="5912"/>
    <cellStyle name="SAPBEXchaText 15 3" xfId="8507"/>
    <cellStyle name="SAPBEXchaText 15 4" xfId="11181"/>
    <cellStyle name="SAPBEXchaText 15 5" xfId="13579"/>
    <cellStyle name="SAPBEXchaText 15 6" xfId="15546"/>
    <cellStyle name="SAPBEXchaText 15 7" xfId="18275"/>
    <cellStyle name="SAPBEXchaText 15 8" xfId="20242"/>
    <cellStyle name="SAPBEXchaText 15 9" xfId="22854"/>
    <cellStyle name="SAPBEXchaText 16" xfId="3594"/>
    <cellStyle name="SAPBEXchaText 16 2" xfId="6132"/>
    <cellStyle name="SAPBEXchaText 16 3" xfId="9840"/>
    <cellStyle name="SAPBEXchaText 16 4" xfId="10643"/>
    <cellStyle name="SAPBEXchaText 16 5" xfId="12992"/>
    <cellStyle name="SAPBEXchaText 16 6" xfId="16375"/>
    <cellStyle name="SAPBEXchaText 16 7" xfId="17688"/>
    <cellStyle name="SAPBEXchaText 16 8" xfId="21071"/>
    <cellStyle name="SAPBEXchaText 16 9" xfId="22316"/>
    <cellStyle name="SAPBEXchaText 17" xfId="3707"/>
    <cellStyle name="SAPBEXchaText 17 2" xfId="6245"/>
    <cellStyle name="SAPBEXchaText 17 3" xfId="9383"/>
    <cellStyle name="SAPBEXchaText 17 4" xfId="7834"/>
    <cellStyle name="SAPBEXchaText 17 5" xfId="12376"/>
    <cellStyle name="SAPBEXchaText 17 6" xfId="16668"/>
    <cellStyle name="SAPBEXchaText 17 7" xfId="17072"/>
    <cellStyle name="SAPBEXchaText 17 8" xfId="21364"/>
    <cellStyle name="SAPBEXchaText 17 9" xfId="21761"/>
    <cellStyle name="SAPBEXchaText 18" xfId="3723"/>
    <cellStyle name="SAPBEXchaText 18 2" xfId="6261"/>
    <cellStyle name="SAPBEXchaText 18 3" xfId="9069"/>
    <cellStyle name="SAPBEXchaText 18 4" xfId="11029"/>
    <cellStyle name="SAPBEXchaText 18 5" xfId="13411"/>
    <cellStyle name="SAPBEXchaText 18 6" xfId="16674"/>
    <cellStyle name="SAPBEXchaText 18 7" xfId="18107"/>
    <cellStyle name="SAPBEXchaText 18 8" xfId="21370"/>
    <cellStyle name="SAPBEXchaText 18 9" xfId="22702"/>
    <cellStyle name="SAPBEXchaText 19" xfId="3769"/>
    <cellStyle name="SAPBEXchaText 19 2" xfId="6307"/>
    <cellStyle name="SAPBEXchaText 19 3" xfId="9363"/>
    <cellStyle name="SAPBEXchaText 19 4" xfId="12290"/>
    <cellStyle name="SAPBEXchaText 19 5" xfId="14198"/>
    <cellStyle name="SAPBEXchaText 19 6" xfId="15014"/>
    <cellStyle name="SAPBEXchaText 19 7" xfId="18894"/>
    <cellStyle name="SAPBEXchaText 19 8" xfId="19710"/>
    <cellStyle name="SAPBEXchaText 19 9" xfId="23421"/>
    <cellStyle name="SAPBEXchaText 2" xfId="3064"/>
    <cellStyle name="SAPBEXchaText 2 10" xfId="25932"/>
    <cellStyle name="SAPBEXchaText 2 2" xfId="5420"/>
    <cellStyle name="SAPBEXchaText 2 2 2" xfId="25933"/>
    <cellStyle name="SAPBEXchaText 2 3" xfId="7721"/>
    <cellStyle name="SAPBEXchaText 2 4" xfId="10832"/>
    <cellStyle name="SAPBEXchaText 2 5" xfId="13196"/>
    <cellStyle name="SAPBEXchaText 2 6" xfId="15357"/>
    <cellStyle name="SAPBEXchaText 2 7" xfId="17892"/>
    <cellStyle name="SAPBEXchaText 2 8" xfId="20053"/>
    <cellStyle name="SAPBEXchaText 2 9" xfId="22503"/>
    <cellStyle name="SAPBEXchaText 20" xfId="3930"/>
    <cellStyle name="SAPBEXchaText 20 2" xfId="6468"/>
    <cellStyle name="SAPBEXchaText 20 3" xfId="8662"/>
    <cellStyle name="SAPBEXchaText 20 4" xfId="10499"/>
    <cellStyle name="SAPBEXchaText 20 5" xfId="12837"/>
    <cellStyle name="SAPBEXchaText 20 6" xfId="14346"/>
    <cellStyle name="SAPBEXchaText 20 7" xfId="17533"/>
    <cellStyle name="SAPBEXchaText 20 8" xfId="19042"/>
    <cellStyle name="SAPBEXchaText 20 9" xfId="22170"/>
    <cellStyle name="SAPBEXchaText 21" xfId="3665"/>
    <cellStyle name="SAPBEXchaText 21 2" xfId="6203"/>
    <cellStyle name="SAPBEXchaText 21 3" xfId="5446"/>
    <cellStyle name="SAPBEXchaText 21 4" xfId="10472"/>
    <cellStyle name="SAPBEXchaText 21 5" xfId="14805"/>
    <cellStyle name="SAPBEXchaText 21 6" xfId="15451"/>
    <cellStyle name="SAPBEXchaText 21 7" xfId="19501"/>
    <cellStyle name="SAPBEXchaText 21 8" xfId="20147"/>
    <cellStyle name="SAPBEXchaText 21 9" xfId="23989"/>
    <cellStyle name="SAPBEXchaText 22" xfId="3955"/>
    <cellStyle name="SAPBEXchaText 22 2" xfId="6493"/>
    <cellStyle name="SAPBEXchaText 22 3" xfId="10162"/>
    <cellStyle name="SAPBEXchaText 22 4" xfId="10524"/>
    <cellStyle name="SAPBEXchaText 22 5" xfId="12865"/>
    <cellStyle name="SAPBEXchaText 22 6" xfId="13171"/>
    <cellStyle name="SAPBEXchaText 22 7" xfId="17561"/>
    <cellStyle name="SAPBEXchaText 22 8" xfId="17867"/>
    <cellStyle name="SAPBEXchaText 22 9" xfId="22195"/>
    <cellStyle name="SAPBEXchaText 23" xfId="4055"/>
    <cellStyle name="SAPBEXchaText 23 2" xfId="6593"/>
    <cellStyle name="SAPBEXchaText 23 3" xfId="9832"/>
    <cellStyle name="SAPBEXchaText 23 4" xfId="10795"/>
    <cellStyle name="SAPBEXchaText 23 5" xfId="13154"/>
    <cellStyle name="SAPBEXchaText 23 6" xfId="15177"/>
    <cellStyle name="SAPBEXchaText 23 7" xfId="17850"/>
    <cellStyle name="SAPBEXchaText 23 8" xfId="19873"/>
    <cellStyle name="SAPBEXchaText 23 9" xfId="22466"/>
    <cellStyle name="SAPBEXchaText 24" xfId="4121"/>
    <cellStyle name="SAPBEXchaText 24 2" xfId="6659"/>
    <cellStyle name="SAPBEXchaText 24 3" xfId="8724"/>
    <cellStyle name="SAPBEXchaText 24 4" xfId="10381"/>
    <cellStyle name="SAPBEXchaText 24 5" xfId="12703"/>
    <cellStyle name="SAPBEXchaText 24 6" xfId="15634"/>
    <cellStyle name="SAPBEXchaText 24 7" xfId="17399"/>
    <cellStyle name="SAPBEXchaText 24 8" xfId="20330"/>
    <cellStyle name="SAPBEXchaText 24 9" xfId="22052"/>
    <cellStyle name="SAPBEXchaText 25" xfId="4164"/>
    <cellStyle name="SAPBEXchaText 25 2" xfId="6702"/>
    <cellStyle name="SAPBEXchaText 25 3" xfId="8024"/>
    <cellStyle name="SAPBEXchaText 25 4" xfId="10388"/>
    <cellStyle name="SAPBEXchaText 25 5" xfId="12711"/>
    <cellStyle name="SAPBEXchaText 25 6" xfId="16828"/>
    <cellStyle name="SAPBEXchaText 25 7" xfId="17407"/>
    <cellStyle name="SAPBEXchaText 25 8" xfId="21524"/>
    <cellStyle name="SAPBEXchaText 25 9" xfId="22059"/>
    <cellStyle name="SAPBEXchaText 26" xfId="4184"/>
    <cellStyle name="SAPBEXchaText 26 2" xfId="6722"/>
    <cellStyle name="SAPBEXchaText 26 3" xfId="8832"/>
    <cellStyle name="SAPBEXchaText 26 4" xfId="11103"/>
    <cellStyle name="SAPBEXchaText 26 5" xfId="13234"/>
    <cellStyle name="SAPBEXchaText 26 6" xfId="16963"/>
    <cellStyle name="SAPBEXchaText 26 7" xfId="17930"/>
    <cellStyle name="SAPBEXchaText 26 8" xfId="21659"/>
    <cellStyle name="SAPBEXchaText 26 9" xfId="22540"/>
    <cellStyle name="SAPBEXchaText 27" xfId="4249"/>
    <cellStyle name="SAPBEXchaText 27 2" xfId="6787"/>
    <cellStyle name="SAPBEXchaText 27 3" xfId="8861"/>
    <cellStyle name="SAPBEXchaText 27 4" xfId="11210"/>
    <cellStyle name="SAPBEXchaText 27 5" xfId="13612"/>
    <cellStyle name="SAPBEXchaText 27 6" xfId="16965"/>
    <cellStyle name="SAPBEXchaText 27 7" xfId="18308"/>
    <cellStyle name="SAPBEXchaText 27 8" xfId="21661"/>
    <cellStyle name="SAPBEXchaText 27 9" xfId="22885"/>
    <cellStyle name="SAPBEXchaText 28" xfId="4292"/>
    <cellStyle name="SAPBEXchaText 28 2" xfId="6830"/>
    <cellStyle name="SAPBEXchaText 28 3" xfId="8754"/>
    <cellStyle name="SAPBEXchaText 28 4" xfId="12271"/>
    <cellStyle name="SAPBEXchaText 28 5" xfId="13306"/>
    <cellStyle name="SAPBEXchaText 28 6" xfId="15888"/>
    <cellStyle name="SAPBEXchaText 28 7" xfId="18002"/>
    <cellStyle name="SAPBEXchaText 28 8" xfId="20584"/>
    <cellStyle name="SAPBEXchaText 28 9" xfId="22606"/>
    <cellStyle name="SAPBEXchaText 29" xfId="4335"/>
    <cellStyle name="SAPBEXchaText 29 2" xfId="6873"/>
    <cellStyle name="SAPBEXchaText 29 3" xfId="8546"/>
    <cellStyle name="SAPBEXchaText 29 4" xfId="10610"/>
    <cellStyle name="SAPBEXchaText 29 5" xfId="14906"/>
    <cellStyle name="SAPBEXchaText 29 6" xfId="15879"/>
    <cellStyle name="SAPBEXchaText 29 7" xfId="19602"/>
    <cellStyle name="SAPBEXchaText 29 8" xfId="20575"/>
    <cellStyle name="SAPBEXchaText 29 9" xfId="24071"/>
    <cellStyle name="SAPBEXchaText 3" xfId="3028"/>
    <cellStyle name="SAPBEXchaText 3 10" xfId="25934"/>
    <cellStyle name="SAPBEXchaText 3 2" xfId="5567"/>
    <cellStyle name="SAPBEXchaText 3 3" xfId="8539"/>
    <cellStyle name="SAPBEXchaText 3 4" xfId="11886"/>
    <cellStyle name="SAPBEXchaText 3 5" xfId="14353"/>
    <cellStyle name="SAPBEXchaText 3 6" xfId="16175"/>
    <cellStyle name="SAPBEXchaText 3 7" xfId="19049"/>
    <cellStyle name="SAPBEXchaText 3 8" xfId="20871"/>
    <cellStyle name="SAPBEXchaText 3 9" xfId="23562"/>
    <cellStyle name="SAPBEXchaText 30" xfId="4378"/>
    <cellStyle name="SAPBEXchaText 30 2" xfId="6916"/>
    <cellStyle name="SAPBEXchaText 30 3" xfId="10024"/>
    <cellStyle name="SAPBEXchaText 30 4" xfId="12133"/>
    <cellStyle name="SAPBEXchaText 30 5" xfId="14615"/>
    <cellStyle name="SAPBEXchaText 30 6" xfId="14846"/>
    <cellStyle name="SAPBEXchaText 30 7" xfId="19311"/>
    <cellStyle name="SAPBEXchaText 30 8" xfId="19542"/>
    <cellStyle name="SAPBEXchaText 30 9" xfId="23807"/>
    <cellStyle name="SAPBEXchaText 31" xfId="4421"/>
    <cellStyle name="SAPBEXchaText 31 2" xfId="6959"/>
    <cellStyle name="SAPBEXchaText 31 3" xfId="9445"/>
    <cellStyle name="SAPBEXchaText 31 4" xfId="11581"/>
    <cellStyle name="SAPBEXchaText 31 5" xfId="14018"/>
    <cellStyle name="SAPBEXchaText 31 6" xfId="16883"/>
    <cellStyle name="SAPBEXchaText 31 7" xfId="18714"/>
    <cellStyle name="SAPBEXchaText 31 8" xfId="21579"/>
    <cellStyle name="SAPBEXchaText 31 9" xfId="23255"/>
    <cellStyle name="SAPBEXchaText 32" xfId="4394"/>
    <cellStyle name="SAPBEXchaText 32 2" xfId="6932"/>
    <cellStyle name="SAPBEXchaText 32 3" xfId="10083"/>
    <cellStyle name="SAPBEXchaText 32 4" xfId="9270"/>
    <cellStyle name="SAPBEXchaText 32 5" xfId="13494"/>
    <cellStyle name="SAPBEXchaText 32 6" xfId="15055"/>
    <cellStyle name="SAPBEXchaText 32 7" xfId="18190"/>
    <cellStyle name="SAPBEXchaText 32 8" xfId="19751"/>
    <cellStyle name="SAPBEXchaText 32 9" xfId="22774"/>
    <cellStyle name="SAPBEXchaText 33" xfId="4484"/>
    <cellStyle name="SAPBEXchaText 33 2" xfId="7022"/>
    <cellStyle name="SAPBEXchaText 33 3" xfId="9181"/>
    <cellStyle name="SAPBEXchaText 33 4" xfId="11387"/>
    <cellStyle name="SAPBEXchaText 33 5" xfId="13802"/>
    <cellStyle name="SAPBEXchaText 33 6" xfId="15302"/>
    <cellStyle name="SAPBEXchaText 33 7" xfId="18498"/>
    <cellStyle name="SAPBEXchaText 33 8" xfId="19998"/>
    <cellStyle name="SAPBEXchaText 33 9" xfId="23061"/>
    <cellStyle name="SAPBEXchaText 34" xfId="4549"/>
    <cellStyle name="SAPBEXchaText 34 2" xfId="7087"/>
    <cellStyle name="SAPBEXchaText 34 3" xfId="8384"/>
    <cellStyle name="SAPBEXchaText 34 4" xfId="11977"/>
    <cellStyle name="SAPBEXchaText 34 5" xfId="14455"/>
    <cellStyle name="SAPBEXchaText 34 6" xfId="16101"/>
    <cellStyle name="SAPBEXchaText 34 7" xfId="19151"/>
    <cellStyle name="SAPBEXchaText 34 8" xfId="20797"/>
    <cellStyle name="SAPBEXchaText 34 9" xfId="23652"/>
    <cellStyle name="SAPBEXchaText 35" xfId="4593"/>
    <cellStyle name="SAPBEXchaText 35 2" xfId="7131"/>
    <cellStyle name="SAPBEXchaText 35 3" xfId="10108"/>
    <cellStyle name="SAPBEXchaText 35 4" xfId="11310"/>
    <cellStyle name="SAPBEXchaText 35 5" xfId="13450"/>
    <cellStyle name="SAPBEXchaText 35 6" xfId="15200"/>
    <cellStyle name="SAPBEXchaText 35 7" xfId="18146"/>
    <cellStyle name="SAPBEXchaText 35 8" xfId="19896"/>
    <cellStyle name="SAPBEXchaText 35 9" xfId="22735"/>
    <cellStyle name="SAPBEXchaText 36" xfId="4636"/>
    <cellStyle name="SAPBEXchaText 36 2" xfId="7174"/>
    <cellStyle name="SAPBEXchaText 36 3" xfId="10084"/>
    <cellStyle name="SAPBEXchaText 36 4" xfId="11415"/>
    <cellStyle name="SAPBEXchaText 36 5" xfId="13831"/>
    <cellStyle name="SAPBEXchaText 36 6" xfId="16361"/>
    <cellStyle name="SAPBEXchaText 36 7" xfId="18527"/>
    <cellStyle name="SAPBEXchaText 36 8" xfId="21057"/>
    <cellStyle name="SAPBEXchaText 36 9" xfId="23089"/>
    <cellStyle name="SAPBEXchaText 37" xfId="4679"/>
    <cellStyle name="SAPBEXchaText 37 2" xfId="7217"/>
    <cellStyle name="SAPBEXchaText 37 3" xfId="10015"/>
    <cellStyle name="SAPBEXchaText 37 4" xfId="10793"/>
    <cellStyle name="SAPBEXchaText 37 5" xfId="13152"/>
    <cellStyle name="SAPBEXchaText 37 6" xfId="15268"/>
    <cellStyle name="SAPBEXchaText 37 7" xfId="17848"/>
    <cellStyle name="SAPBEXchaText 37 8" xfId="19964"/>
    <cellStyle name="SAPBEXchaText 37 9" xfId="22464"/>
    <cellStyle name="SAPBEXchaText 38" xfId="4631"/>
    <cellStyle name="SAPBEXchaText 38 2" xfId="7169"/>
    <cellStyle name="SAPBEXchaText 38 3" xfId="9374"/>
    <cellStyle name="SAPBEXchaText 38 4" xfId="8682"/>
    <cellStyle name="SAPBEXchaText 38 5" xfId="12449"/>
    <cellStyle name="SAPBEXchaText 38 6" xfId="15520"/>
    <cellStyle name="SAPBEXchaText 38 7" xfId="17145"/>
    <cellStyle name="SAPBEXchaText 38 8" xfId="20216"/>
    <cellStyle name="SAPBEXchaText 38 9" xfId="21828"/>
    <cellStyle name="SAPBEXchaText 39" xfId="4418"/>
    <cellStyle name="SAPBEXchaText 39 2" xfId="6956"/>
    <cellStyle name="SAPBEXchaText 39 3" xfId="9925"/>
    <cellStyle name="SAPBEXchaText 39 4" xfId="12217"/>
    <cellStyle name="SAPBEXchaText 39 5" xfId="14837"/>
    <cellStyle name="SAPBEXchaText 39 6" xfId="16719"/>
    <cellStyle name="SAPBEXchaText 39 7" xfId="19533"/>
    <cellStyle name="SAPBEXchaText 39 8" xfId="21415"/>
    <cellStyle name="SAPBEXchaText 39 9" xfId="24018"/>
    <cellStyle name="SAPBEXchaText 4" xfId="3152"/>
    <cellStyle name="SAPBEXchaText 4 2" xfId="5690"/>
    <cellStyle name="SAPBEXchaText 4 3" xfId="8686"/>
    <cellStyle name="SAPBEXchaText 4 4" xfId="10304"/>
    <cellStyle name="SAPBEXchaText 4 5" xfId="12618"/>
    <cellStyle name="SAPBEXchaText 4 6" xfId="16493"/>
    <cellStyle name="SAPBEXchaText 4 7" xfId="17314"/>
    <cellStyle name="SAPBEXchaText 4 8" xfId="21189"/>
    <cellStyle name="SAPBEXchaText 4 9" xfId="21974"/>
    <cellStyle name="SAPBEXchaText 40" xfId="4826"/>
    <cellStyle name="SAPBEXchaText 40 2" xfId="7364"/>
    <cellStyle name="SAPBEXchaText 40 3" xfId="9316"/>
    <cellStyle name="SAPBEXchaText 40 4" xfId="10737"/>
    <cellStyle name="SAPBEXchaText 40 5" xfId="13092"/>
    <cellStyle name="SAPBEXchaText 40 6" xfId="15381"/>
    <cellStyle name="SAPBEXchaText 40 7" xfId="17788"/>
    <cellStyle name="SAPBEXchaText 40 8" xfId="20077"/>
    <cellStyle name="SAPBEXchaText 40 9" xfId="22410"/>
    <cellStyle name="SAPBEXchaText 41" xfId="4799"/>
    <cellStyle name="SAPBEXchaText 41 2" xfId="7337"/>
    <cellStyle name="SAPBEXchaText 41 3" xfId="7705"/>
    <cellStyle name="SAPBEXchaText 41 4" xfId="11868"/>
    <cellStyle name="SAPBEXchaText 41 5" xfId="14331"/>
    <cellStyle name="SAPBEXchaText 41 6" xfId="16976"/>
    <cellStyle name="SAPBEXchaText 41 7" xfId="19027"/>
    <cellStyle name="SAPBEXchaText 41 8" xfId="21672"/>
    <cellStyle name="SAPBEXchaText 41 9" xfId="23544"/>
    <cellStyle name="SAPBEXchaText 42" xfId="4889"/>
    <cellStyle name="SAPBEXchaText 42 2" xfId="7427"/>
    <cellStyle name="SAPBEXchaText 42 3" xfId="8469"/>
    <cellStyle name="SAPBEXchaText 42 4" xfId="12177"/>
    <cellStyle name="SAPBEXchaText 42 5" xfId="12321"/>
    <cellStyle name="SAPBEXchaText 42 6" xfId="15623"/>
    <cellStyle name="SAPBEXchaText 42 7" xfId="17017"/>
    <cellStyle name="SAPBEXchaText 42 8" xfId="20319"/>
    <cellStyle name="SAPBEXchaText 42 9" xfId="21711"/>
    <cellStyle name="SAPBEXchaText 43" xfId="4958"/>
    <cellStyle name="SAPBEXchaText 43 2" xfId="7496"/>
    <cellStyle name="SAPBEXchaText 43 3" xfId="8506"/>
    <cellStyle name="SAPBEXchaText 43 4" xfId="10724"/>
    <cellStyle name="SAPBEXchaText 43 5" xfId="13079"/>
    <cellStyle name="SAPBEXchaText 43 6" xfId="16785"/>
    <cellStyle name="SAPBEXchaText 43 7" xfId="17775"/>
    <cellStyle name="SAPBEXchaText 43 8" xfId="21481"/>
    <cellStyle name="SAPBEXchaText 43 9" xfId="22397"/>
    <cellStyle name="SAPBEXchaText 44" xfId="4986"/>
    <cellStyle name="SAPBEXchaText 44 2" xfId="7524"/>
    <cellStyle name="SAPBEXchaText 44 3" xfId="7713"/>
    <cellStyle name="SAPBEXchaText 44 4" xfId="11925"/>
    <cellStyle name="SAPBEXchaText 44 5" xfId="14398"/>
    <cellStyle name="SAPBEXchaText 44 6" xfId="15187"/>
    <cellStyle name="SAPBEXchaText 44 7" xfId="19094"/>
    <cellStyle name="SAPBEXchaText 44 8" xfId="19883"/>
    <cellStyle name="SAPBEXchaText 44 9" xfId="23600"/>
    <cellStyle name="SAPBEXchaText 45" xfId="5024"/>
    <cellStyle name="SAPBEXchaText 45 2" xfId="7562"/>
    <cellStyle name="SAPBEXchaText 45 3" xfId="9873"/>
    <cellStyle name="SAPBEXchaText 45 4" xfId="10425"/>
    <cellStyle name="SAPBEXchaText 45 5" xfId="12750"/>
    <cellStyle name="SAPBEXchaText 45 6" xfId="15329"/>
    <cellStyle name="SAPBEXchaText 45 7" xfId="17446"/>
    <cellStyle name="SAPBEXchaText 45 8" xfId="20025"/>
    <cellStyle name="SAPBEXchaText 45 9" xfId="22096"/>
    <cellStyle name="SAPBEXchaText 46" xfId="5059"/>
    <cellStyle name="SAPBEXchaText 46 2" xfId="7597"/>
    <cellStyle name="SAPBEXchaText 46 3" xfId="7949"/>
    <cellStyle name="SAPBEXchaText 46 4" xfId="10750"/>
    <cellStyle name="SAPBEXchaText 46 5" xfId="13105"/>
    <cellStyle name="SAPBEXchaText 46 6" xfId="15645"/>
    <cellStyle name="SAPBEXchaText 46 7" xfId="17801"/>
    <cellStyle name="SAPBEXchaText 46 8" xfId="20341"/>
    <cellStyle name="SAPBEXchaText 46 9" xfId="22422"/>
    <cellStyle name="SAPBEXchaText 47" xfId="5089"/>
    <cellStyle name="SAPBEXchaText 47 2" xfId="7627"/>
    <cellStyle name="SAPBEXchaText 47 3" xfId="8497"/>
    <cellStyle name="SAPBEXchaText 47 4" xfId="10893"/>
    <cellStyle name="SAPBEXchaText 47 5" xfId="13262"/>
    <cellStyle name="SAPBEXchaText 47 6" xfId="15998"/>
    <cellStyle name="SAPBEXchaText 47 7" xfId="17958"/>
    <cellStyle name="SAPBEXchaText 47 8" xfId="20694"/>
    <cellStyle name="SAPBEXchaText 47 9" xfId="22564"/>
    <cellStyle name="SAPBEXchaText 48" xfId="5126"/>
    <cellStyle name="SAPBEXchaText 48 2" xfId="7664"/>
    <cellStyle name="SAPBEXchaText 48 3" xfId="10124"/>
    <cellStyle name="SAPBEXchaText 48 4" xfId="12044"/>
    <cellStyle name="SAPBEXchaText 48 5" xfId="12320"/>
    <cellStyle name="SAPBEXchaText 48 6" xfId="14864"/>
    <cellStyle name="SAPBEXchaText 48 7" xfId="17016"/>
    <cellStyle name="SAPBEXchaText 48 8" xfId="19560"/>
    <cellStyle name="SAPBEXchaText 48 9" xfId="21710"/>
    <cellStyle name="SAPBEXchaText 49" xfId="5195"/>
    <cellStyle name="SAPBEXchaText 49 2" xfId="7734"/>
    <cellStyle name="SAPBEXchaText 49 3" xfId="8590"/>
    <cellStyle name="SAPBEXchaText 49 4" xfId="10399"/>
    <cellStyle name="SAPBEXchaText 49 5" xfId="12722"/>
    <cellStyle name="SAPBEXchaText 49 6" xfId="16269"/>
    <cellStyle name="SAPBEXchaText 49 7" xfId="17418"/>
    <cellStyle name="SAPBEXchaText 49 8" xfId="20965"/>
    <cellStyle name="SAPBEXchaText 49 9" xfId="22070"/>
    <cellStyle name="SAPBEXchaText 5" xfId="3195"/>
    <cellStyle name="SAPBEXchaText 5 2" xfId="5733"/>
    <cellStyle name="SAPBEXchaText 5 3" xfId="8496"/>
    <cellStyle name="SAPBEXchaText 5 4" xfId="11663"/>
    <cellStyle name="SAPBEXchaText 5 5" xfId="14110"/>
    <cellStyle name="SAPBEXchaText 5 6" xfId="16178"/>
    <cellStyle name="SAPBEXchaText 5 7" xfId="18806"/>
    <cellStyle name="SAPBEXchaText 5 8" xfId="20874"/>
    <cellStyle name="SAPBEXchaText 5 9" xfId="23338"/>
    <cellStyle name="SAPBEXchaText 50" xfId="5183"/>
    <cellStyle name="SAPBEXchaText 50 2" xfId="9182"/>
    <cellStyle name="SAPBEXchaText 50 3" xfId="12223"/>
    <cellStyle name="SAPBEXchaText 50 4" xfId="14829"/>
    <cellStyle name="SAPBEXchaText 50 5" xfId="15706"/>
    <cellStyle name="SAPBEXchaText 50 6" xfId="19525"/>
    <cellStyle name="SAPBEXchaText 50 7" xfId="20402"/>
    <cellStyle name="SAPBEXchaText 50 8" xfId="24011"/>
    <cellStyle name="SAPBEXchaText 51" xfId="9756"/>
    <cellStyle name="SAPBEXchaText 52" xfId="7724"/>
    <cellStyle name="SAPBEXchaText 53" xfId="12393"/>
    <cellStyle name="SAPBEXchaText 54" xfId="15903"/>
    <cellStyle name="SAPBEXchaText 55" xfId="17089"/>
    <cellStyle name="SAPBEXchaText 56" xfId="20599"/>
    <cellStyle name="SAPBEXchaText 57" xfId="21778"/>
    <cellStyle name="SAPBEXchaText 58" xfId="25931"/>
    <cellStyle name="SAPBEXchaText 6" xfId="3238"/>
    <cellStyle name="SAPBEXchaText 6 2" xfId="5776"/>
    <cellStyle name="SAPBEXchaText 6 3" xfId="9389"/>
    <cellStyle name="SAPBEXchaText 6 4" xfId="10135"/>
    <cellStyle name="SAPBEXchaText 6 5" xfId="12484"/>
    <cellStyle name="SAPBEXchaText 6 6" xfId="16260"/>
    <cellStyle name="SAPBEXchaText 6 7" xfId="17180"/>
    <cellStyle name="SAPBEXchaText 6 8" xfId="20956"/>
    <cellStyle name="SAPBEXchaText 6 9" xfId="21857"/>
    <cellStyle name="SAPBEXchaText 7" xfId="3281"/>
    <cellStyle name="SAPBEXchaText 7 2" xfId="5819"/>
    <cellStyle name="SAPBEXchaText 7 3" xfId="9095"/>
    <cellStyle name="SAPBEXchaText 7 4" xfId="11751"/>
    <cellStyle name="SAPBEXchaText 7 5" xfId="14879"/>
    <cellStyle name="SAPBEXchaText 7 6" xfId="16404"/>
    <cellStyle name="SAPBEXchaText 7 7" xfId="19575"/>
    <cellStyle name="SAPBEXchaText 7 8" xfId="21100"/>
    <cellStyle name="SAPBEXchaText 7 9" xfId="24049"/>
    <cellStyle name="SAPBEXchaText 8" xfId="3324"/>
    <cellStyle name="SAPBEXchaText 8 2" xfId="5862"/>
    <cellStyle name="SAPBEXchaText 8 3" xfId="10183"/>
    <cellStyle name="SAPBEXchaText 8 4" xfId="10260"/>
    <cellStyle name="SAPBEXchaText 8 5" xfId="12569"/>
    <cellStyle name="SAPBEXchaText 8 6" xfId="16174"/>
    <cellStyle name="SAPBEXchaText 8 7" xfId="17265"/>
    <cellStyle name="SAPBEXchaText 8 8" xfId="20870"/>
    <cellStyle name="SAPBEXchaText 8 9" xfId="21929"/>
    <cellStyle name="SAPBEXchaText 9" xfId="3367"/>
    <cellStyle name="SAPBEXchaText 9 2" xfId="5905"/>
    <cellStyle name="SAPBEXchaText 9 3" xfId="9718"/>
    <cellStyle name="SAPBEXchaText 9 4" xfId="10600"/>
    <cellStyle name="SAPBEXchaText 9 5" xfId="12948"/>
    <cellStyle name="SAPBEXchaText 9 6" xfId="16007"/>
    <cellStyle name="SAPBEXchaText 9 7" xfId="17644"/>
    <cellStyle name="SAPBEXchaText 9 8" xfId="20703"/>
    <cellStyle name="SAPBEXchaText 9 9" xfId="22273"/>
    <cellStyle name="SAPBEXexcBad7" xfId="2946"/>
    <cellStyle name="SAPBEXexcBad7 10" xfId="3421"/>
    <cellStyle name="SAPBEXexcBad7 10 2" xfId="5959"/>
    <cellStyle name="SAPBEXexcBad7 10 3" xfId="10206"/>
    <cellStyle name="SAPBEXexcBad7 10 4" xfId="12070"/>
    <cellStyle name="SAPBEXexcBad7 10 5" xfId="14550"/>
    <cellStyle name="SAPBEXexcBad7 10 6" xfId="12666"/>
    <cellStyle name="SAPBEXexcBad7 10 7" xfId="19246"/>
    <cellStyle name="SAPBEXexcBad7 10 8" xfId="17362"/>
    <cellStyle name="SAPBEXexcBad7 10 9" xfId="23742"/>
    <cellStyle name="SAPBEXexcBad7 11" xfId="3306"/>
    <cellStyle name="SAPBEXexcBad7 11 2" xfId="5844"/>
    <cellStyle name="SAPBEXexcBad7 11 3" xfId="9734"/>
    <cellStyle name="SAPBEXexcBad7 11 4" xfId="11866"/>
    <cellStyle name="SAPBEXexcBad7 11 5" xfId="14329"/>
    <cellStyle name="SAPBEXexcBad7 11 6" xfId="15007"/>
    <cellStyle name="SAPBEXexcBad7 11 7" xfId="19025"/>
    <cellStyle name="SAPBEXexcBad7 11 8" xfId="19703"/>
    <cellStyle name="SAPBEXexcBad7 11 9" xfId="23542"/>
    <cellStyle name="SAPBEXexcBad7 12" xfId="3414"/>
    <cellStyle name="SAPBEXexcBad7 12 2" xfId="5952"/>
    <cellStyle name="SAPBEXexcBad7 12 3" xfId="9050"/>
    <cellStyle name="SAPBEXexcBad7 12 4" xfId="11488"/>
    <cellStyle name="SAPBEXexcBad7 12 5" xfId="13913"/>
    <cellStyle name="SAPBEXexcBad7 12 6" xfId="16319"/>
    <cellStyle name="SAPBEXexcBad7 12 7" xfId="18609"/>
    <cellStyle name="SAPBEXexcBad7 12 8" xfId="21015"/>
    <cellStyle name="SAPBEXexcBad7 12 9" xfId="23163"/>
    <cellStyle name="SAPBEXexcBad7 13" xfId="3576"/>
    <cellStyle name="SAPBEXexcBad7 13 2" xfId="6114"/>
    <cellStyle name="SAPBEXexcBad7 13 3" xfId="7968"/>
    <cellStyle name="SAPBEXexcBad7 13 4" xfId="10850"/>
    <cellStyle name="SAPBEXexcBad7 13 5" xfId="13215"/>
    <cellStyle name="SAPBEXexcBad7 13 6" xfId="15416"/>
    <cellStyle name="SAPBEXexcBad7 13 7" xfId="17911"/>
    <cellStyle name="SAPBEXexcBad7 13 8" xfId="20112"/>
    <cellStyle name="SAPBEXexcBad7 13 9" xfId="22521"/>
    <cellStyle name="SAPBEXexcBad7 14" xfId="3431"/>
    <cellStyle name="SAPBEXexcBad7 14 2" xfId="5969"/>
    <cellStyle name="SAPBEXexcBad7 14 3" xfId="9349"/>
    <cellStyle name="SAPBEXexcBad7 14 4" xfId="11160"/>
    <cellStyle name="SAPBEXexcBad7 14 5" xfId="13556"/>
    <cellStyle name="SAPBEXexcBad7 14 6" xfId="16391"/>
    <cellStyle name="SAPBEXexcBad7 14 7" xfId="18252"/>
    <cellStyle name="SAPBEXexcBad7 14 8" xfId="21087"/>
    <cellStyle name="SAPBEXexcBad7 14 9" xfId="22833"/>
    <cellStyle name="SAPBEXexcBad7 15" xfId="3657"/>
    <cellStyle name="SAPBEXexcBad7 15 2" xfId="6195"/>
    <cellStyle name="SAPBEXexcBad7 15 3" xfId="8452"/>
    <cellStyle name="SAPBEXexcBad7 15 4" xfId="11880"/>
    <cellStyle name="SAPBEXexcBad7 15 5" xfId="14345"/>
    <cellStyle name="SAPBEXexcBad7 15 6" xfId="16239"/>
    <cellStyle name="SAPBEXexcBad7 15 7" xfId="19041"/>
    <cellStyle name="SAPBEXexcBad7 15 8" xfId="20935"/>
    <cellStyle name="SAPBEXexcBad7 15 9" xfId="23556"/>
    <cellStyle name="SAPBEXexcBad7 16" xfId="3719"/>
    <cellStyle name="SAPBEXexcBad7 16 2" xfId="6257"/>
    <cellStyle name="SAPBEXexcBad7 16 3" xfId="8414"/>
    <cellStyle name="SAPBEXexcBad7 16 4" xfId="11174"/>
    <cellStyle name="SAPBEXexcBad7 16 5" xfId="13571"/>
    <cellStyle name="SAPBEXexcBad7 16 6" xfId="16057"/>
    <cellStyle name="SAPBEXexcBad7 16 7" xfId="18267"/>
    <cellStyle name="SAPBEXexcBad7 16 8" xfId="20753"/>
    <cellStyle name="SAPBEXexcBad7 16 9" xfId="22847"/>
    <cellStyle name="SAPBEXexcBad7 17" xfId="3470"/>
    <cellStyle name="SAPBEXexcBad7 17 2" xfId="6008"/>
    <cellStyle name="SAPBEXexcBad7 17 3" xfId="9935"/>
    <cellStyle name="SAPBEXexcBad7 17 4" xfId="12304"/>
    <cellStyle name="SAPBEXexcBad7 17 5" xfId="12316"/>
    <cellStyle name="SAPBEXexcBad7 17 6" xfId="16481"/>
    <cellStyle name="SAPBEXexcBad7 17 7" xfId="17012"/>
    <cellStyle name="SAPBEXexcBad7 17 8" xfId="21177"/>
    <cellStyle name="SAPBEXexcBad7 17 9" xfId="21707"/>
    <cellStyle name="SAPBEXexcBad7 18" xfId="3626"/>
    <cellStyle name="SAPBEXexcBad7 18 2" xfId="6164"/>
    <cellStyle name="SAPBEXexcBad7 18 3" xfId="9491"/>
    <cellStyle name="SAPBEXexcBad7 18 4" xfId="10257"/>
    <cellStyle name="SAPBEXexcBad7 18 5" xfId="12565"/>
    <cellStyle name="SAPBEXexcBad7 18 6" xfId="13914"/>
    <cellStyle name="SAPBEXexcBad7 18 7" xfId="17261"/>
    <cellStyle name="SAPBEXexcBad7 18 8" xfId="18610"/>
    <cellStyle name="SAPBEXexcBad7 18 9" xfId="21926"/>
    <cellStyle name="SAPBEXexcBad7 19" xfId="3898"/>
    <cellStyle name="SAPBEXexcBad7 19 2" xfId="6436"/>
    <cellStyle name="SAPBEXexcBad7 19 3" xfId="9859"/>
    <cellStyle name="SAPBEXexcBad7 19 4" xfId="10814"/>
    <cellStyle name="SAPBEXexcBad7 19 5" xfId="13177"/>
    <cellStyle name="SAPBEXexcBad7 19 6" xfId="16817"/>
    <cellStyle name="SAPBEXexcBad7 19 7" xfId="17873"/>
    <cellStyle name="SAPBEXexcBad7 19 8" xfId="21513"/>
    <cellStyle name="SAPBEXexcBad7 19 9" xfId="22485"/>
    <cellStyle name="SAPBEXexcBad7 2" xfId="3065"/>
    <cellStyle name="SAPBEXexcBad7 2 2" xfId="5603"/>
    <cellStyle name="SAPBEXexcBad7 2 3" xfId="9738"/>
    <cellStyle name="SAPBEXexcBad7 2 4" xfId="11176"/>
    <cellStyle name="SAPBEXexcBad7 2 5" xfId="13573"/>
    <cellStyle name="SAPBEXexcBad7 2 6" xfId="15858"/>
    <cellStyle name="SAPBEXexcBad7 2 7" xfId="18269"/>
    <cellStyle name="SAPBEXexcBad7 2 8" xfId="20554"/>
    <cellStyle name="SAPBEXexcBad7 2 9" xfId="22849"/>
    <cellStyle name="SAPBEXexcBad7 20" xfId="3941"/>
    <cellStyle name="SAPBEXexcBad7 20 2" xfId="6479"/>
    <cellStyle name="SAPBEXexcBad7 20 3" xfId="8261"/>
    <cellStyle name="SAPBEXexcBad7 20 4" xfId="10885"/>
    <cellStyle name="SAPBEXexcBad7 20 5" xfId="13252"/>
    <cellStyle name="SAPBEXexcBad7 20 6" xfId="15027"/>
    <cellStyle name="SAPBEXexcBad7 20 7" xfId="17948"/>
    <cellStyle name="SAPBEXexcBad7 20 8" xfId="19723"/>
    <cellStyle name="SAPBEXexcBad7 20 9" xfId="22556"/>
    <cellStyle name="SAPBEXexcBad7 21" xfId="3979"/>
    <cellStyle name="SAPBEXexcBad7 21 2" xfId="6517"/>
    <cellStyle name="SAPBEXexcBad7 21 3" xfId="9574"/>
    <cellStyle name="SAPBEXexcBad7 21 4" xfId="11156"/>
    <cellStyle name="SAPBEXexcBad7 21 5" xfId="13552"/>
    <cellStyle name="SAPBEXexcBad7 21 6" xfId="15142"/>
    <cellStyle name="SAPBEXexcBad7 21 7" xfId="18248"/>
    <cellStyle name="SAPBEXexcBad7 21 8" xfId="19838"/>
    <cellStyle name="SAPBEXexcBad7 21 9" xfId="22829"/>
    <cellStyle name="SAPBEXexcBad7 22" xfId="3958"/>
    <cellStyle name="SAPBEXexcBad7 22 2" xfId="6496"/>
    <cellStyle name="SAPBEXexcBad7 22 3" xfId="7946"/>
    <cellStyle name="SAPBEXexcBad7 22 4" xfId="12082"/>
    <cellStyle name="SAPBEXexcBad7 22 5" xfId="14562"/>
    <cellStyle name="SAPBEXexcBad7 22 6" xfId="15649"/>
    <cellStyle name="SAPBEXexcBad7 22 7" xfId="19258"/>
    <cellStyle name="SAPBEXexcBad7 22 8" xfId="20345"/>
    <cellStyle name="SAPBEXexcBad7 22 9" xfId="23754"/>
    <cellStyle name="SAPBEXexcBad7 23" xfId="3937"/>
    <cellStyle name="SAPBEXexcBad7 23 2" xfId="6475"/>
    <cellStyle name="SAPBEXexcBad7 23 3" xfId="9105"/>
    <cellStyle name="SAPBEXexcBad7 23 4" xfId="11401"/>
    <cellStyle name="SAPBEXexcBad7 23 5" xfId="13816"/>
    <cellStyle name="SAPBEXexcBad7 23 6" xfId="15048"/>
    <cellStyle name="SAPBEXexcBad7 23 7" xfId="18512"/>
    <cellStyle name="SAPBEXexcBad7 23 8" xfId="19744"/>
    <cellStyle name="SAPBEXexcBad7 23 9" xfId="23075"/>
    <cellStyle name="SAPBEXexcBad7 24" xfId="4132"/>
    <cellStyle name="SAPBEXexcBad7 24 2" xfId="6670"/>
    <cellStyle name="SAPBEXexcBad7 24 3" xfId="8453"/>
    <cellStyle name="SAPBEXexcBad7 24 4" xfId="10360"/>
    <cellStyle name="SAPBEXexcBad7 24 5" xfId="12682"/>
    <cellStyle name="SAPBEXexcBad7 24 6" xfId="15045"/>
    <cellStyle name="SAPBEXexcBad7 24 7" xfId="17378"/>
    <cellStyle name="SAPBEXexcBad7 24 8" xfId="19741"/>
    <cellStyle name="SAPBEXexcBad7 24 9" xfId="22031"/>
    <cellStyle name="SAPBEXexcBad7 25" xfId="4175"/>
    <cellStyle name="SAPBEXexcBad7 25 2" xfId="6713"/>
    <cellStyle name="SAPBEXexcBad7 25 3" xfId="9715"/>
    <cellStyle name="SAPBEXexcBad7 25 4" xfId="10728"/>
    <cellStyle name="SAPBEXexcBad7 25 5" xfId="13083"/>
    <cellStyle name="SAPBEXexcBad7 25 6" xfId="16857"/>
    <cellStyle name="SAPBEXexcBad7 25 7" xfId="17779"/>
    <cellStyle name="SAPBEXexcBad7 25 8" xfId="21553"/>
    <cellStyle name="SAPBEXexcBad7 25 9" xfId="22401"/>
    <cellStyle name="SAPBEXexcBad7 26" xfId="4207"/>
    <cellStyle name="SAPBEXexcBad7 26 2" xfId="6745"/>
    <cellStyle name="SAPBEXexcBad7 26 3" xfId="9090"/>
    <cellStyle name="SAPBEXexcBad7 26 4" xfId="10887"/>
    <cellStyle name="SAPBEXexcBad7 26 5" xfId="13255"/>
    <cellStyle name="SAPBEXexcBad7 26 6" xfId="15336"/>
    <cellStyle name="SAPBEXexcBad7 26 7" xfId="17951"/>
    <cellStyle name="SAPBEXexcBad7 26 8" xfId="20032"/>
    <cellStyle name="SAPBEXexcBad7 26 9" xfId="22558"/>
    <cellStyle name="SAPBEXexcBad7 27" xfId="4260"/>
    <cellStyle name="SAPBEXexcBad7 27 2" xfId="6798"/>
    <cellStyle name="SAPBEXexcBad7 27 3" xfId="8586"/>
    <cellStyle name="SAPBEXexcBad7 27 4" xfId="9302"/>
    <cellStyle name="SAPBEXexcBad7 27 5" xfId="13307"/>
    <cellStyle name="SAPBEXexcBad7 27 6" xfId="15318"/>
    <cellStyle name="SAPBEXexcBad7 27 7" xfId="18003"/>
    <cellStyle name="SAPBEXexcBad7 27 8" xfId="20014"/>
    <cellStyle name="SAPBEXexcBad7 27 9" xfId="22607"/>
    <cellStyle name="SAPBEXexcBad7 28" xfId="4303"/>
    <cellStyle name="SAPBEXexcBad7 28 2" xfId="6841"/>
    <cellStyle name="SAPBEXexcBad7 28 3" xfId="8475"/>
    <cellStyle name="SAPBEXexcBad7 28 4" xfId="11420"/>
    <cellStyle name="SAPBEXexcBad7 28 5" xfId="13837"/>
    <cellStyle name="SAPBEXexcBad7 28 6" xfId="15543"/>
    <cellStyle name="SAPBEXexcBad7 28 7" xfId="18533"/>
    <cellStyle name="SAPBEXexcBad7 28 8" xfId="20239"/>
    <cellStyle name="SAPBEXexcBad7 28 9" xfId="23094"/>
    <cellStyle name="SAPBEXexcBad7 29" xfId="4346"/>
    <cellStyle name="SAPBEXexcBad7 29 2" xfId="6884"/>
    <cellStyle name="SAPBEXexcBad7 29 3" xfId="9932"/>
    <cellStyle name="SAPBEXexcBad7 29 4" xfId="11756"/>
    <cellStyle name="SAPBEXexcBad7 29 5" xfId="14207"/>
    <cellStyle name="SAPBEXexcBad7 29 6" xfId="15184"/>
    <cellStyle name="SAPBEXexcBad7 29 7" xfId="18903"/>
    <cellStyle name="SAPBEXexcBad7 29 8" xfId="19880"/>
    <cellStyle name="SAPBEXexcBad7 29 9" xfId="23430"/>
    <cellStyle name="SAPBEXexcBad7 3" xfId="3031"/>
    <cellStyle name="SAPBEXexcBad7 3 2" xfId="5570"/>
    <cellStyle name="SAPBEXexcBad7 3 3" xfId="8656"/>
    <cellStyle name="SAPBEXexcBad7 3 4" xfId="8638"/>
    <cellStyle name="SAPBEXexcBad7 3 5" xfId="12520"/>
    <cellStyle name="SAPBEXexcBad7 3 6" xfId="15139"/>
    <cellStyle name="SAPBEXexcBad7 3 7" xfId="17216"/>
    <cellStyle name="SAPBEXexcBad7 3 8" xfId="19835"/>
    <cellStyle name="SAPBEXexcBad7 3 9" xfId="21887"/>
    <cellStyle name="SAPBEXexcBad7 30" xfId="4389"/>
    <cellStyle name="SAPBEXexcBad7 30 2" xfId="6927"/>
    <cellStyle name="SAPBEXexcBad7 30 3" xfId="9128"/>
    <cellStyle name="SAPBEXexcBad7 30 4" xfId="10974"/>
    <cellStyle name="SAPBEXexcBad7 30 5" xfId="13346"/>
    <cellStyle name="SAPBEXexcBad7 30 6" xfId="16760"/>
    <cellStyle name="SAPBEXexcBad7 30 7" xfId="18042"/>
    <cellStyle name="SAPBEXexcBad7 30 8" xfId="21456"/>
    <cellStyle name="SAPBEXexcBad7 30 9" xfId="22645"/>
    <cellStyle name="SAPBEXexcBad7 31" xfId="4432"/>
    <cellStyle name="SAPBEXexcBad7 31 2" xfId="6970"/>
    <cellStyle name="SAPBEXexcBad7 31 3" xfId="8229"/>
    <cellStyle name="SAPBEXexcBad7 31 4" xfId="11152"/>
    <cellStyle name="SAPBEXexcBad7 31 5" xfId="13302"/>
    <cellStyle name="SAPBEXexcBad7 31 6" xfId="16072"/>
    <cellStyle name="SAPBEXexcBad7 31 7" xfId="17998"/>
    <cellStyle name="SAPBEXexcBad7 31 8" xfId="20768"/>
    <cellStyle name="SAPBEXexcBad7 31 9" xfId="22603"/>
    <cellStyle name="SAPBEXexcBad7 32" xfId="4192"/>
    <cellStyle name="SAPBEXexcBad7 32 2" xfId="6730"/>
    <cellStyle name="SAPBEXexcBad7 32 3" xfId="10172"/>
    <cellStyle name="SAPBEXexcBad7 32 4" xfId="10754"/>
    <cellStyle name="SAPBEXexcBad7 32 5" xfId="13109"/>
    <cellStyle name="SAPBEXexcBad7 32 6" xfId="15308"/>
    <cellStyle name="SAPBEXexcBad7 32 7" xfId="17805"/>
    <cellStyle name="SAPBEXexcBad7 32 8" xfId="20004"/>
    <cellStyle name="SAPBEXexcBad7 32 9" xfId="22426"/>
    <cellStyle name="SAPBEXexcBad7 33" xfId="4274"/>
    <cellStyle name="SAPBEXexcBad7 33 2" xfId="6812"/>
    <cellStyle name="SAPBEXexcBad7 33 3" xfId="8376"/>
    <cellStyle name="SAPBEXexcBad7 33 4" xfId="11666"/>
    <cellStyle name="SAPBEXexcBad7 33 5" xfId="14113"/>
    <cellStyle name="SAPBEXexcBad7 33 6" xfId="15698"/>
    <cellStyle name="SAPBEXexcBad7 33 7" xfId="18809"/>
    <cellStyle name="SAPBEXexcBad7 33 8" xfId="20394"/>
    <cellStyle name="SAPBEXexcBad7 33 9" xfId="23341"/>
    <cellStyle name="SAPBEXexcBad7 34" xfId="4525"/>
    <cellStyle name="SAPBEXexcBad7 34 2" xfId="7063"/>
    <cellStyle name="SAPBEXexcBad7 34 3" xfId="10167"/>
    <cellStyle name="SAPBEXexcBad7 34 4" xfId="11043"/>
    <cellStyle name="SAPBEXexcBad7 34 5" xfId="13427"/>
    <cellStyle name="SAPBEXexcBad7 34 6" xfId="15795"/>
    <cellStyle name="SAPBEXexcBad7 34 7" xfId="18123"/>
    <cellStyle name="SAPBEXexcBad7 34 8" xfId="20491"/>
    <cellStyle name="SAPBEXexcBad7 34 9" xfId="22716"/>
    <cellStyle name="SAPBEXexcBad7 35" xfId="4604"/>
    <cellStyle name="SAPBEXexcBad7 35 2" xfId="7142"/>
    <cellStyle name="SAPBEXexcBad7 35 3" xfId="8570"/>
    <cellStyle name="SAPBEXexcBad7 35 4" xfId="12199"/>
    <cellStyle name="SAPBEXexcBad7 35 5" xfId="14681"/>
    <cellStyle name="SAPBEXexcBad7 35 6" xfId="16717"/>
    <cellStyle name="SAPBEXexcBad7 35 7" xfId="19377"/>
    <cellStyle name="SAPBEXexcBad7 35 8" xfId="21413"/>
    <cellStyle name="SAPBEXexcBad7 35 9" xfId="23868"/>
    <cellStyle name="SAPBEXexcBad7 36" xfId="4647"/>
    <cellStyle name="SAPBEXexcBad7 36 2" xfId="7185"/>
    <cellStyle name="SAPBEXexcBad7 36 3" xfId="9979"/>
    <cellStyle name="SAPBEXexcBad7 36 4" xfId="11573"/>
    <cellStyle name="SAPBEXexcBad7 36 5" xfId="13711"/>
    <cellStyle name="SAPBEXexcBad7 36 6" xfId="15873"/>
    <cellStyle name="SAPBEXexcBad7 36 7" xfId="18407"/>
    <cellStyle name="SAPBEXexcBad7 36 8" xfId="20569"/>
    <cellStyle name="SAPBEXexcBad7 36 9" xfId="22978"/>
    <cellStyle name="SAPBEXexcBad7 37" xfId="4689"/>
    <cellStyle name="SAPBEXexcBad7 37 2" xfId="7227"/>
    <cellStyle name="SAPBEXexcBad7 37 3" xfId="9850"/>
    <cellStyle name="SAPBEXexcBad7 37 4" xfId="10683"/>
    <cellStyle name="SAPBEXexcBad7 37 5" xfId="13034"/>
    <cellStyle name="SAPBEXexcBad7 37 6" xfId="13100"/>
    <cellStyle name="SAPBEXexcBad7 37 7" xfId="17730"/>
    <cellStyle name="SAPBEXexcBad7 37 8" xfId="17796"/>
    <cellStyle name="SAPBEXexcBad7 37 9" xfId="22356"/>
    <cellStyle name="SAPBEXexcBad7 38" xfId="4727"/>
    <cellStyle name="SAPBEXexcBad7 38 2" xfId="7265"/>
    <cellStyle name="SAPBEXexcBad7 38 3" xfId="8286"/>
    <cellStyle name="SAPBEXexcBad7 38 4" xfId="11869"/>
    <cellStyle name="SAPBEXexcBad7 38 5" xfId="14333"/>
    <cellStyle name="SAPBEXexcBad7 38 6" xfId="16494"/>
    <cellStyle name="SAPBEXexcBad7 38 7" xfId="19029"/>
    <cellStyle name="SAPBEXexcBad7 38 8" xfId="21190"/>
    <cellStyle name="SAPBEXexcBad7 38 9" xfId="23545"/>
    <cellStyle name="SAPBEXexcBad7 39" xfId="4794"/>
    <cellStyle name="SAPBEXexcBad7 39 2" xfId="7332"/>
    <cellStyle name="SAPBEXexcBad7 39 3" xfId="9285"/>
    <cellStyle name="SAPBEXexcBad7 39 4" xfId="11216"/>
    <cellStyle name="SAPBEXexcBad7 39 5" xfId="13619"/>
    <cellStyle name="SAPBEXexcBad7 39 6" xfId="15573"/>
    <cellStyle name="SAPBEXexcBad7 39 7" xfId="18315"/>
    <cellStyle name="SAPBEXexcBad7 39 8" xfId="20269"/>
    <cellStyle name="SAPBEXexcBad7 39 9" xfId="22891"/>
    <cellStyle name="SAPBEXexcBad7 4" xfId="3163"/>
    <cellStyle name="SAPBEXexcBad7 4 2" xfId="5701"/>
    <cellStyle name="SAPBEXexcBad7 4 3" xfId="8876"/>
    <cellStyle name="SAPBEXexcBad7 4 4" xfId="11926"/>
    <cellStyle name="SAPBEXexcBad7 4 5" xfId="14399"/>
    <cellStyle name="SAPBEXexcBad7 4 6" xfId="15374"/>
    <cellStyle name="SAPBEXexcBad7 4 7" xfId="19095"/>
    <cellStyle name="SAPBEXexcBad7 4 8" xfId="20070"/>
    <cellStyle name="SAPBEXexcBad7 4 9" xfId="23601"/>
    <cellStyle name="SAPBEXexcBad7 40" xfId="4837"/>
    <cellStyle name="SAPBEXexcBad7 40 2" xfId="7375"/>
    <cellStyle name="SAPBEXexcBad7 40 3" xfId="8888"/>
    <cellStyle name="SAPBEXexcBad7 40 4" xfId="12062"/>
    <cellStyle name="SAPBEXexcBad7 40 5" xfId="14542"/>
    <cellStyle name="SAPBEXexcBad7 40 6" xfId="14283"/>
    <cellStyle name="SAPBEXexcBad7 40 7" xfId="19238"/>
    <cellStyle name="SAPBEXexcBad7 40 8" xfId="18979"/>
    <cellStyle name="SAPBEXexcBad7 40 9" xfId="23734"/>
    <cellStyle name="SAPBEXexcBad7 41" xfId="4746"/>
    <cellStyle name="SAPBEXexcBad7 41 2" xfId="7284"/>
    <cellStyle name="SAPBEXexcBad7 41 3" xfId="9368"/>
    <cellStyle name="SAPBEXexcBad7 41 4" xfId="11204"/>
    <cellStyle name="SAPBEXexcBad7 41 5" xfId="13605"/>
    <cellStyle name="SAPBEXexcBad7 41 6" xfId="16628"/>
    <cellStyle name="SAPBEXexcBad7 41 7" xfId="18301"/>
    <cellStyle name="SAPBEXexcBad7 41 8" xfId="21324"/>
    <cellStyle name="SAPBEXexcBad7 41 9" xfId="22879"/>
    <cellStyle name="SAPBEXexcBad7 42" xfId="4564"/>
    <cellStyle name="SAPBEXexcBad7 42 2" xfId="7102"/>
    <cellStyle name="SAPBEXexcBad7 42 3" xfId="9234"/>
    <cellStyle name="SAPBEXexcBad7 42 4" xfId="8304"/>
    <cellStyle name="SAPBEXexcBad7 42 5" xfId="12444"/>
    <cellStyle name="SAPBEXexcBad7 42 6" xfId="15979"/>
    <cellStyle name="SAPBEXexcBad7 42 7" xfId="17140"/>
    <cellStyle name="SAPBEXexcBad7 42 8" xfId="20675"/>
    <cellStyle name="SAPBEXexcBad7 42 9" xfId="21823"/>
    <cellStyle name="SAPBEXexcBad7 43" xfId="4948"/>
    <cellStyle name="SAPBEXexcBad7 43 2" xfId="7486"/>
    <cellStyle name="SAPBEXexcBad7 43 3" xfId="9142"/>
    <cellStyle name="SAPBEXexcBad7 43 4" xfId="11143"/>
    <cellStyle name="SAPBEXexcBad7 43 5" xfId="13539"/>
    <cellStyle name="SAPBEXexcBad7 43 6" xfId="12351"/>
    <cellStyle name="SAPBEXexcBad7 43 7" xfId="18235"/>
    <cellStyle name="SAPBEXexcBad7 43 8" xfId="17047"/>
    <cellStyle name="SAPBEXexcBad7 43 9" xfId="22816"/>
    <cellStyle name="SAPBEXexcBad7 44" xfId="4996"/>
    <cellStyle name="SAPBEXexcBad7 44 2" xfId="7534"/>
    <cellStyle name="SAPBEXexcBad7 44 3" xfId="9502"/>
    <cellStyle name="SAPBEXexcBad7 44 4" xfId="10689"/>
    <cellStyle name="SAPBEXexcBad7 44 5" xfId="13041"/>
    <cellStyle name="SAPBEXexcBad7 44 6" xfId="16440"/>
    <cellStyle name="SAPBEXexcBad7 44 7" xfId="17737"/>
    <cellStyle name="SAPBEXexcBad7 44 8" xfId="21136"/>
    <cellStyle name="SAPBEXexcBad7 44 9" xfId="22362"/>
    <cellStyle name="SAPBEXexcBad7 45" xfId="5033"/>
    <cellStyle name="SAPBEXexcBad7 45 2" xfId="7571"/>
    <cellStyle name="SAPBEXexcBad7 45 3" xfId="8118"/>
    <cellStyle name="SAPBEXexcBad7 45 4" xfId="8694"/>
    <cellStyle name="SAPBEXexcBad7 45 5" xfId="12381"/>
    <cellStyle name="SAPBEXexcBad7 45 6" xfId="16677"/>
    <cellStyle name="SAPBEXexcBad7 45 7" xfId="17077"/>
    <cellStyle name="SAPBEXexcBad7 45 8" xfId="21373"/>
    <cellStyle name="SAPBEXexcBad7 45 9" xfId="21766"/>
    <cellStyle name="SAPBEXexcBad7 46" xfId="5064"/>
    <cellStyle name="SAPBEXexcBad7 46 2" xfId="7602"/>
    <cellStyle name="SAPBEXexcBad7 46 3" xfId="9012"/>
    <cellStyle name="SAPBEXexcBad7 46 4" xfId="10504"/>
    <cellStyle name="SAPBEXexcBad7 46 5" xfId="12842"/>
    <cellStyle name="SAPBEXexcBad7 46 6" xfId="15666"/>
    <cellStyle name="SAPBEXexcBad7 46 7" xfId="17538"/>
    <cellStyle name="SAPBEXexcBad7 46 8" xfId="20362"/>
    <cellStyle name="SAPBEXexcBad7 46 9" xfId="22175"/>
    <cellStyle name="SAPBEXexcBad7 47" xfId="5094"/>
    <cellStyle name="SAPBEXexcBad7 47 2" xfId="7632"/>
    <cellStyle name="SAPBEXexcBad7 47 3" xfId="8039"/>
    <cellStyle name="SAPBEXexcBad7 47 4" xfId="10281"/>
    <cellStyle name="SAPBEXexcBad7 47 5" xfId="12592"/>
    <cellStyle name="SAPBEXexcBad7 47 6" xfId="13869"/>
    <cellStyle name="SAPBEXexcBad7 47 7" xfId="17288"/>
    <cellStyle name="SAPBEXexcBad7 47 8" xfId="18565"/>
    <cellStyle name="SAPBEXexcBad7 47 9" xfId="21951"/>
    <cellStyle name="SAPBEXexcBad7 48" xfId="5127"/>
    <cellStyle name="SAPBEXexcBad7 48 2" xfId="7665"/>
    <cellStyle name="SAPBEXexcBad7 48 3" xfId="8738"/>
    <cellStyle name="SAPBEXexcBad7 48 4" xfId="11351"/>
    <cellStyle name="SAPBEXexcBad7 48 5" xfId="13763"/>
    <cellStyle name="SAPBEXexcBad7 48 6" xfId="15042"/>
    <cellStyle name="SAPBEXexcBad7 48 7" xfId="18459"/>
    <cellStyle name="SAPBEXexcBad7 48 8" xfId="19738"/>
    <cellStyle name="SAPBEXexcBad7 48 9" xfId="23025"/>
    <cellStyle name="SAPBEXexcBad7 49" xfId="5196"/>
    <cellStyle name="SAPBEXexcBad7 49 2" xfId="7735"/>
    <cellStyle name="SAPBEXexcBad7 49 3" xfId="5491"/>
    <cellStyle name="SAPBEXexcBad7 49 4" xfId="10720"/>
    <cellStyle name="SAPBEXexcBad7 49 5" xfId="13075"/>
    <cellStyle name="SAPBEXexcBad7 49 6" xfId="16795"/>
    <cellStyle name="SAPBEXexcBad7 49 7" xfId="17771"/>
    <cellStyle name="SAPBEXexcBad7 49 8" xfId="21491"/>
    <cellStyle name="SAPBEXexcBad7 49 9" xfId="22393"/>
    <cellStyle name="SAPBEXexcBad7 5" xfId="3206"/>
    <cellStyle name="SAPBEXexcBad7 5 2" xfId="5744"/>
    <cellStyle name="SAPBEXexcBad7 5 3" xfId="8581"/>
    <cellStyle name="SAPBEXexcBad7 5 4" xfId="11340"/>
    <cellStyle name="SAPBEXexcBad7 5 5" xfId="13750"/>
    <cellStyle name="SAPBEXexcBad7 5 6" xfId="13941"/>
    <cellStyle name="SAPBEXexcBad7 5 7" xfId="18446"/>
    <cellStyle name="SAPBEXexcBad7 5 8" xfId="18637"/>
    <cellStyle name="SAPBEXexcBad7 5 9" xfId="23014"/>
    <cellStyle name="SAPBEXexcBad7 50" xfId="5182"/>
    <cellStyle name="SAPBEXexcBad7 50 2" xfId="9628"/>
    <cellStyle name="SAPBEXexcBad7 50 3" xfId="11240"/>
    <cellStyle name="SAPBEXexcBad7 50 4" xfId="13645"/>
    <cellStyle name="SAPBEXexcBad7 50 5" xfId="12610"/>
    <cellStyle name="SAPBEXexcBad7 50 6" xfId="18341"/>
    <cellStyle name="SAPBEXexcBad7 50 7" xfId="17306"/>
    <cellStyle name="SAPBEXexcBad7 50 8" xfId="22914"/>
    <cellStyle name="SAPBEXexcBad7 51" xfId="8046"/>
    <cellStyle name="SAPBEXexcBad7 52" xfId="10447"/>
    <cellStyle name="SAPBEXexcBad7 53" xfId="12774"/>
    <cellStyle name="SAPBEXexcBad7 54" xfId="15281"/>
    <cellStyle name="SAPBEXexcBad7 55" xfId="17470"/>
    <cellStyle name="SAPBEXexcBad7 56" xfId="19977"/>
    <cellStyle name="SAPBEXexcBad7 57" xfId="22118"/>
    <cellStyle name="SAPBEXexcBad7 6" xfId="3249"/>
    <cellStyle name="SAPBEXexcBad7 6 2" xfId="5787"/>
    <cellStyle name="SAPBEXexcBad7 6 3" xfId="9195"/>
    <cellStyle name="SAPBEXexcBad7 6 4" xfId="10057"/>
    <cellStyle name="SAPBEXexcBad7 6 5" xfId="14923"/>
    <cellStyle name="SAPBEXexcBad7 6 6" xfId="15556"/>
    <cellStyle name="SAPBEXexcBad7 6 7" xfId="19619"/>
    <cellStyle name="SAPBEXexcBad7 6 8" xfId="20252"/>
    <cellStyle name="SAPBEXexcBad7 6 9" xfId="24086"/>
    <cellStyle name="SAPBEXexcBad7 7" xfId="3292"/>
    <cellStyle name="SAPBEXexcBad7 7 2" xfId="5830"/>
    <cellStyle name="SAPBEXexcBad7 7 3" xfId="7769"/>
    <cellStyle name="SAPBEXexcBad7 7 4" xfId="10883"/>
    <cellStyle name="SAPBEXexcBad7 7 5" xfId="13250"/>
    <cellStyle name="SAPBEXexcBad7 7 6" xfId="15716"/>
    <cellStyle name="SAPBEXexcBad7 7 7" xfId="17946"/>
    <cellStyle name="SAPBEXexcBad7 7 8" xfId="20412"/>
    <cellStyle name="SAPBEXexcBad7 7 9" xfId="22554"/>
    <cellStyle name="SAPBEXexcBad7 8" xfId="3335"/>
    <cellStyle name="SAPBEXexcBad7 8 2" xfId="5873"/>
    <cellStyle name="SAPBEXexcBad7 8 3" xfId="9953"/>
    <cellStyle name="SAPBEXexcBad7 8 4" xfId="11131"/>
    <cellStyle name="SAPBEXexcBad7 8 5" xfId="13527"/>
    <cellStyle name="SAPBEXexcBad7 8 6" xfId="15224"/>
    <cellStyle name="SAPBEXexcBad7 8 7" xfId="18223"/>
    <cellStyle name="SAPBEXexcBad7 8 8" xfId="19920"/>
    <cellStyle name="SAPBEXexcBad7 8 9" xfId="22804"/>
    <cellStyle name="SAPBEXexcBad7 9" xfId="3378"/>
    <cellStyle name="SAPBEXexcBad7 9 2" xfId="5916"/>
    <cellStyle name="SAPBEXexcBad7 9 3" xfId="10128"/>
    <cellStyle name="SAPBEXexcBad7 9 4" xfId="12096"/>
    <cellStyle name="SAPBEXexcBad7 9 5" xfId="14825"/>
    <cellStyle name="SAPBEXexcBad7 9 6" xfId="16127"/>
    <cellStyle name="SAPBEXexcBad7 9 7" xfId="19521"/>
    <cellStyle name="SAPBEXexcBad7 9 8" xfId="20823"/>
    <cellStyle name="SAPBEXexcBad7 9 9" xfId="24008"/>
    <cellStyle name="SAPBEXexcBad8" xfId="2947"/>
    <cellStyle name="SAPBEXexcBad8 10" xfId="3411"/>
    <cellStyle name="SAPBEXexcBad8 10 2" xfId="5949"/>
    <cellStyle name="SAPBEXexcBad8 10 3" xfId="9160"/>
    <cellStyle name="SAPBEXexcBad8 10 4" xfId="12292"/>
    <cellStyle name="SAPBEXexcBad8 10 5" xfId="14157"/>
    <cellStyle name="SAPBEXexcBad8 10 6" xfId="16268"/>
    <cellStyle name="SAPBEXexcBad8 10 7" xfId="18853"/>
    <cellStyle name="SAPBEXexcBad8 10 8" xfId="20964"/>
    <cellStyle name="SAPBEXexcBad8 10 9" xfId="23382"/>
    <cellStyle name="SAPBEXexcBad8 11" xfId="3458"/>
    <cellStyle name="SAPBEXexcBad8 11 2" xfId="5996"/>
    <cellStyle name="SAPBEXexcBad8 11 3" xfId="8997"/>
    <cellStyle name="SAPBEXexcBad8 11 4" xfId="11282"/>
    <cellStyle name="SAPBEXexcBad8 11 5" xfId="13688"/>
    <cellStyle name="SAPBEXexcBad8 11 6" xfId="16524"/>
    <cellStyle name="SAPBEXexcBad8 11 7" xfId="18384"/>
    <cellStyle name="SAPBEXexcBad8 11 8" xfId="21220"/>
    <cellStyle name="SAPBEXexcBad8 11 9" xfId="22956"/>
    <cellStyle name="SAPBEXexcBad8 12" xfId="3506"/>
    <cellStyle name="SAPBEXexcBad8 12 2" xfId="6044"/>
    <cellStyle name="SAPBEXexcBad8 12 3" xfId="8176"/>
    <cellStyle name="SAPBEXexcBad8 12 4" xfId="11007"/>
    <cellStyle name="SAPBEXexcBad8 12 5" xfId="13383"/>
    <cellStyle name="SAPBEXexcBad8 12 6" xfId="16147"/>
    <cellStyle name="SAPBEXexcBad8 12 7" xfId="18079"/>
    <cellStyle name="SAPBEXexcBad8 12 8" xfId="20843"/>
    <cellStyle name="SAPBEXexcBad8 12 9" xfId="22680"/>
    <cellStyle name="SAPBEXexcBad8 13" xfId="3621"/>
    <cellStyle name="SAPBEXexcBad8 13 2" xfId="6159"/>
    <cellStyle name="SAPBEXexcBad8 13 3" xfId="9672"/>
    <cellStyle name="SAPBEXexcBad8 13 4" xfId="10339"/>
    <cellStyle name="SAPBEXexcBad8 13 5" xfId="12659"/>
    <cellStyle name="SAPBEXexcBad8 13 6" xfId="15850"/>
    <cellStyle name="SAPBEXexcBad8 13 7" xfId="17355"/>
    <cellStyle name="SAPBEXexcBad8 13 8" xfId="20546"/>
    <cellStyle name="SAPBEXexcBad8 13 9" xfId="22010"/>
    <cellStyle name="SAPBEXexcBad8 14" xfId="3612"/>
    <cellStyle name="SAPBEXexcBad8 14 2" xfId="6150"/>
    <cellStyle name="SAPBEXexcBad8 14 3" xfId="9272"/>
    <cellStyle name="SAPBEXexcBad8 14 4" xfId="11571"/>
    <cellStyle name="SAPBEXexcBad8 14 5" xfId="14008"/>
    <cellStyle name="SAPBEXexcBad8 14 6" xfId="15738"/>
    <cellStyle name="SAPBEXexcBad8 14 7" xfId="18704"/>
    <cellStyle name="SAPBEXexcBad8 14 8" xfId="20434"/>
    <cellStyle name="SAPBEXexcBad8 14 9" xfId="23245"/>
    <cellStyle name="SAPBEXexcBad8 15" xfId="3659"/>
    <cellStyle name="SAPBEXexcBad8 15 2" xfId="6197"/>
    <cellStyle name="SAPBEXexcBad8 15 3" xfId="10032"/>
    <cellStyle name="SAPBEXexcBad8 15 4" xfId="9954"/>
    <cellStyle name="SAPBEXexcBad8 15 5" xfId="14861"/>
    <cellStyle name="SAPBEXexcBad8 15 6" xfId="16363"/>
    <cellStyle name="SAPBEXexcBad8 15 7" xfId="19557"/>
    <cellStyle name="SAPBEXexcBad8 15 8" xfId="21059"/>
    <cellStyle name="SAPBEXexcBad8 15 9" xfId="24033"/>
    <cellStyle name="SAPBEXexcBad8 16" xfId="3721"/>
    <cellStyle name="SAPBEXexcBad8 16 2" xfId="6259"/>
    <cellStyle name="SAPBEXexcBad8 16 3" xfId="10205"/>
    <cellStyle name="SAPBEXexcBad8 16 4" xfId="10641"/>
    <cellStyle name="SAPBEXexcBad8 16 5" xfId="12990"/>
    <cellStyle name="SAPBEXexcBad8 16 6" xfId="13961"/>
    <cellStyle name="SAPBEXexcBad8 16 7" xfId="17686"/>
    <cellStyle name="SAPBEXexcBad8 16 8" xfId="18657"/>
    <cellStyle name="SAPBEXexcBad8 16 9" xfId="22314"/>
    <cellStyle name="SAPBEXexcBad8 17" xfId="3655"/>
    <cellStyle name="SAPBEXexcBad8 17 2" xfId="6193"/>
    <cellStyle name="SAPBEXexcBad8 17 3" xfId="8716"/>
    <cellStyle name="SAPBEXexcBad8 17 4" xfId="10284"/>
    <cellStyle name="SAPBEXexcBad8 17 5" xfId="12597"/>
    <cellStyle name="SAPBEXexcBad8 17 6" xfId="16241"/>
    <cellStyle name="SAPBEXexcBad8 17 7" xfId="17293"/>
    <cellStyle name="SAPBEXexcBad8 17 8" xfId="20937"/>
    <cellStyle name="SAPBEXexcBad8 17 9" xfId="21954"/>
    <cellStyle name="SAPBEXexcBad8 18" xfId="3833"/>
    <cellStyle name="SAPBEXexcBad8 18 2" xfId="6371"/>
    <cellStyle name="SAPBEXexcBad8 18 3" xfId="8282"/>
    <cellStyle name="SAPBEXexcBad8 18 4" xfId="12138"/>
    <cellStyle name="SAPBEXexcBad8 18 5" xfId="14621"/>
    <cellStyle name="SAPBEXexcBad8 18 6" xfId="15222"/>
    <cellStyle name="SAPBEXexcBad8 18 7" xfId="19317"/>
    <cellStyle name="SAPBEXexcBad8 18 8" xfId="19918"/>
    <cellStyle name="SAPBEXexcBad8 18 9" xfId="23812"/>
    <cellStyle name="SAPBEXexcBad8 19" xfId="3731"/>
    <cellStyle name="SAPBEXexcBad8 19 2" xfId="6269"/>
    <cellStyle name="SAPBEXexcBad8 19 3" xfId="9264"/>
    <cellStyle name="SAPBEXexcBad8 19 4" xfId="12011"/>
    <cellStyle name="SAPBEXexcBad8 19 5" xfId="14491"/>
    <cellStyle name="SAPBEXexcBad8 19 6" xfId="16983"/>
    <cellStyle name="SAPBEXexcBad8 19 7" xfId="19187"/>
    <cellStyle name="SAPBEXexcBad8 19 8" xfId="21679"/>
    <cellStyle name="SAPBEXexcBad8 19 9" xfId="23686"/>
    <cellStyle name="SAPBEXexcBad8 2" xfId="3066"/>
    <cellStyle name="SAPBEXexcBad8 2 2" xfId="5604"/>
    <cellStyle name="SAPBEXexcBad8 2 3" xfId="8504"/>
    <cellStyle name="SAPBEXexcBad8 2 4" xfId="10696"/>
    <cellStyle name="SAPBEXexcBad8 2 5" xfId="13048"/>
    <cellStyle name="SAPBEXexcBad8 2 6" xfId="15628"/>
    <cellStyle name="SAPBEXexcBad8 2 7" xfId="17744"/>
    <cellStyle name="SAPBEXexcBad8 2 8" xfId="20324"/>
    <cellStyle name="SAPBEXexcBad8 2 9" xfId="22369"/>
    <cellStyle name="SAPBEXexcBad8 20" xfId="3931"/>
    <cellStyle name="SAPBEXexcBad8 20 2" xfId="6469"/>
    <cellStyle name="SAPBEXexcBad8 20 3" xfId="9609"/>
    <cellStyle name="SAPBEXexcBad8 20 4" xfId="11414"/>
    <cellStyle name="SAPBEXexcBad8 20 5" xfId="13830"/>
    <cellStyle name="SAPBEXexcBad8 20 6" xfId="15405"/>
    <cellStyle name="SAPBEXexcBad8 20 7" xfId="18526"/>
    <cellStyle name="SAPBEXexcBad8 20 8" xfId="20101"/>
    <cellStyle name="SAPBEXexcBad8 20 9" xfId="23088"/>
    <cellStyle name="SAPBEXexcBad8 21" xfId="3981"/>
    <cellStyle name="SAPBEXexcBad8 21 2" xfId="6519"/>
    <cellStyle name="SAPBEXexcBad8 21 3" xfId="8885"/>
    <cellStyle name="SAPBEXexcBad8 21 4" xfId="10899"/>
    <cellStyle name="SAPBEXexcBad8 21 5" xfId="13268"/>
    <cellStyle name="SAPBEXexcBad8 21 6" xfId="16874"/>
    <cellStyle name="SAPBEXexcBad8 21 7" xfId="17964"/>
    <cellStyle name="SAPBEXexcBad8 21 8" xfId="21570"/>
    <cellStyle name="SAPBEXexcBad8 21 9" xfId="22570"/>
    <cellStyle name="SAPBEXexcBad8 22" xfId="4032"/>
    <cellStyle name="SAPBEXexcBad8 22 2" xfId="6570"/>
    <cellStyle name="SAPBEXexcBad8 22 3" xfId="8644"/>
    <cellStyle name="SAPBEXexcBad8 22 4" xfId="10589"/>
    <cellStyle name="SAPBEXexcBad8 22 5" xfId="12937"/>
    <cellStyle name="SAPBEXexcBad8 22 6" xfId="14244"/>
    <cellStyle name="SAPBEXexcBad8 22 7" xfId="17633"/>
    <cellStyle name="SAPBEXexcBad8 22 8" xfId="18940"/>
    <cellStyle name="SAPBEXexcBad8 22 9" xfId="22262"/>
    <cellStyle name="SAPBEXexcBad8 23" xfId="4078"/>
    <cellStyle name="SAPBEXexcBad8 23 2" xfId="6616"/>
    <cellStyle name="SAPBEXexcBad8 23 3" xfId="9555"/>
    <cellStyle name="SAPBEXexcBad8 23 4" xfId="12087"/>
    <cellStyle name="SAPBEXexcBad8 23 5" xfId="14567"/>
    <cellStyle name="SAPBEXexcBad8 23 6" xfId="15618"/>
    <cellStyle name="SAPBEXexcBad8 23 7" xfId="19263"/>
    <cellStyle name="SAPBEXexcBad8 23 8" xfId="20314"/>
    <cellStyle name="SAPBEXexcBad8 23 9" xfId="23759"/>
    <cellStyle name="SAPBEXexcBad8 24" xfId="4122"/>
    <cellStyle name="SAPBEXexcBad8 24 2" xfId="6660"/>
    <cellStyle name="SAPBEXexcBad8 24 3" xfId="8994"/>
    <cellStyle name="SAPBEXexcBad8 24 4" xfId="11758"/>
    <cellStyle name="SAPBEXexcBad8 24 5" xfId="14209"/>
    <cellStyle name="SAPBEXexcBad8 24 6" xfId="15964"/>
    <cellStyle name="SAPBEXexcBad8 24 7" xfId="18905"/>
    <cellStyle name="SAPBEXexcBad8 24 8" xfId="20660"/>
    <cellStyle name="SAPBEXexcBad8 24 9" xfId="23432"/>
    <cellStyle name="SAPBEXexcBad8 25" xfId="4165"/>
    <cellStyle name="SAPBEXexcBad8 25 2" xfId="6703"/>
    <cellStyle name="SAPBEXexcBad8 25 3" xfId="9066"/>
    <cellStyle name="SAPBEXexcBad8 25 4" xfId="11593"/>
    <cellStyle name="SAPBEXexcBad8 25 5" xfId="14031"/>
    <cellStyle name="SAPBEXexcBad8 25 6" xfId="16500"/>
    <cellStyle name="SAPBEXexcBad8 25 7" xfId="18727"/>
    <cellStyle name="SAPBEXexcBad8 25 8" xfId="21196"/>
    <cellStyle name="SAPBEXexcBad8 25 9" xfId="23267"/>
    <cellStyle name="SAPBEXexcBad8 26" xfId="4218"/>
    <cellStyle name="SAPBEXexcBad8 26 2" xfId="6756"/>
    <cellStyle name="SAPBEXexcBad8 26 3" xfId="8197"/>
    <cellStyle name="SAPBEXexcBad8 26 4" xfId="11644"/>
    <cellStyle name="SAPBEXexcBad8 26 5" xfId="14088"/>
    <cellStyle name="SAPBEXexcBad8 26 6" xfId="15684"/>
    <cellStyle name="SAPBEXexcBad8 26 7" xfId="18784"/>
    <cellStyle name="SAPBEXexcBad8 26 8" xfId="20380"/>
    <cellStyle name="SAPBEXexcBad8 26 9" xfId="23319"/>
    <cellStyle name="SAPBEXexcBad8 27" xfId="4250"/>
    <cellStyle name="SAPBEXexcBad8 27 2" xfId="6788"/>
    <cellStyle name="SAPBEXexcBad8 27 3" xfId="9584"/>
    <cellStyle name="SAPBEXexcBad8 27 4" xfId="11128"/>
    <cellStyle name="SAPBEXexcBad8 27 5" xfId="13523"/>
    <cellStyle name="SAPBEXexcBad8 27 6" xfId="15690"/>
    <cellStyle name="SAPBEXexcBad8 27 7" xfId="18219"/>
    <cellStyle name="SAPBEXexcBad8 27 8" xfId="20386"/>
    <cellStyle name="SAPBEXexcBad8 27 9" xfId="22801"/>
    <cellStyle name="SAPBEXexcBad8 28" xfId="4293"/>
    <cellStyle name="SAPBEXexcBad8 28 2" xfId="6831"/>
    <cellStyle name="SAPBEXexcBad8 28 3" xfId="9230"/>
    <cellStyle name="SAPBEXexcBad8 28 4" xfId="11294"/>
    <cellStyle name="SAPBEXexcBad8 28 5" xfId="13701"/>
    <cellStyle name="SAPBEXexcBad8 28 6" xfId="15009"/>
    <cellStyle name="SAPBEXexcBad8 28 7" xfId="18397"/>
    <cellStyle name="SAPBEXexcBad8 28 8" xfId="19705"/>
    <cellStyle name="SAPBEXexcBad8 28 9" xfId="22968"/>
    <cellStyle name="SAPBEXexcBad8 29" xfId="4336"/>
    <cellStyle name="SAPBEXexcBad8 29 2" xfId="6874"/>
    <cellStyle name="SAPBEXexcBad8 29 3" xfId="10077"/>
    <cellStyle name="SAPBEXexcBad8 29 4" xfId="11385"/>
    <cellStyle name="SAPBEXexcBad8 29 5" xfId="14888"/>
    <cellStyle name="SAPBEXexcBad8 29 6" xfId="15691"/>
    <cellStyle name="SAPBEXexcBad8 29 7" xfId="19584"/>
    <cellStyle name="SAPBEXexcBad8 29 8" xfId="20387"/>
    <cellStyle name="SAPBEXexcBad8 29 9" xfId="24055"/>
    <cellStyle name="SAPBEXexcBad8 3" xfId="3030"/>
    <cellStyle name="SAPBEXexcBad8 3 2" xfId="5569"/>
    <cellStyle name="SAPBEXexcBad8 3 3" xfId="9895"/>
    <cellStyle name="SAPBEXexcBad8 3 4" xfId="10446"/>
    <cellStyle name="SAPBEXexcBad8 3 5" xfId="12773"/>
    <cellStyle name="SAPBEXexcBad8 3 6" xfId="15616"/>
    <cellStyle name="SAPBEXexcBad8 3 7" xfId="17469"/>
    <cellStyle name="SAPBEXexcBad8 3 8" xfId="20312"/>
    <cellStyle name="SAPBEXexcBad8 3 9" xfId="22117"/>
    <cellStyle name="SAPBEXexcBad8 30" xfId="4379"/>
    <cellStyle name="SAPBEXexcBad8 30 2" xfId="6917"/>
    <cellStyle name="SAPBEXexcBad8 30 3" xfId="9137"/>
    <cellStyle name="SAPBEXexcBad8 30 4" xfId="11134"/>
    <cellStyle name="SAPBEXexcBad8 30 5" xfId="13530"/>
    <cellStyle name="SAPBEXexcBad8 30 6" xfId="14138"/>
    <cellStyle name="SAPBEXexcBad8 30 7" xfId="18226"/>
    <cellStyle name="SAPBEXexcBad8 30 8" xfId="18834"/>
    <cellStyle name="SAPBEXexcBad8 30 9" xfId="22807"/>
    <cellStyle name="SAPBEXexcBad8 31" xfId="4422"/>
    <cellStyle name="SAPBEXexcBad8 31 2" xfId="6960"/>
    <cellStyle name="SAPBEXexcBad8 31 3" xfId="9809"/>
    <cellStyle name="SAPBEXexcBad8 31 4" xfId="12247"/>
    <cellStyle name="SAPBEXexcBad8 31 5" xfId="12315"/>
    <cellStyle name="SAPBEXexcBad8 31 6" xfId="15299"/>
    <cellStyle name="SAPBEXexcBad8 31 7" xfId="17011"/>
    <cellStyle name="SAPBEXexcBad8 31 8" xfId="19995"/>
    <cellStyle name="SAPBEXexcBad8 31 9" xfId="21706"/>
    <cellStyle name="SAPBEXexcBad8 32" xfId="4317"/>
    <cellStyle name="SAPBEXexcBad8 32 2" xfId="6855"/>
    <cellStyle name="SAPBEXexcBad8 32 3" xfId="8036"/>
    <cellStyle name="SAPBEXexcBad8 32 4" xfId="12201"/>
    <cellStyle name="SAPBEXexcBad8 32 5" xfId="13857"/>
    <cellStyle name="SAPBEXexcBad8 32 6" xfId="13632"/>
    <cellStyle name="SAPBEXexcBad8 32 7" xfId="18553"/>
    <cellStyle name="SAPBEXexcBad8 32 8" xfId="18328"/>
    <cellStyle name="SAPBEXexcBad8 32 9" xfId="23114"/>
    <cellStyle name="SAPBEXexcBad8 33" xfId="4507"/>
    <cellStyle name="SAPBEXexcBad8 33 2" xfId="7045"/>
    <cellStyle name="SAPBEXexcBad8 33 3" xfId="8090"/>
    <cellStyle name="SAPBEXexcBad8 33 4" xfId="10763"/>
    <cellStyle name="SAPBEXexcBad8 33 5" xfId="13118"/>
    <cellStyle name="SAPBEXexcBad8 33 6" xfId="16012"/>
    <cellStyle name="SAPBEXexcBad8 33 7" xfId="17814"/>
    <cellStyle name="SAPBEXexcBad8 33 8" xfId="20708"/>
    <cellStyle name="SAPBEXexcBad8 33 9" xfId="22435"/>
    <cellStyle name="SAPBEXexcBad8 34" xfId="4502"/>
    <cellStyle name="SAPBEXexcBad8 34 2" xfId="7040"/>
    <cellStyle name="SAPBEXexcBad8 34 3" xfId="9991"/>
    <cellStyle name="SAPBEXexcBad8 34 4" xfId="11574"/>
    <cellStyle name="SAPBEXexcBad8 34 5" xfId="14011"/>
    <cellStyle name="SAPBEXexcBad8 34 6" xfId="15881"/>
    <cellStyle name="SAPBEXexcBad8 34 7" xfId="18707"/>
    <cellStyle name="SAPBEXexcBad8 34 8" xfId="20577"/>
    <cellStyle name="SAPBEXexcBad8 34 9" xfId="23248"/>
    <cellStyle name="SAPBEXexcBad8 35" xfId="4594"/>
    <cellStyle name="SAPBEXexcBad8 35 2" xfId="7132"/>
    <cellStyle name="SAPBEXexcBad8 35 3" xfId="9455"/>
    <cellStyle name="SAPBEXexcBad8 35 4" xfId="10772"/>
    <cellStyle name="SAPBEXexcBad8 35 5" xfId="13127"/>
    <cellStyle name="SAPBEXexcBad8 35 6" xfId="16054"/>
    <cellStyle name="SAPBEXexcBad8 35 7" xfId="17823"/>
    <cellStyle name="SAPBEXexcBad8 35 8" xfId="20750"/>
    <cellStyle name="SAPBEXexcBad8 35 9" xfId="22444"/>
    <cellStyle name="SAPBEXexcBad8 36" xfId="4637"/>
    <cellStyle name="SAPBEXexcBad8 36 2" xfId="7175"/>
    <cellStyle name="SAPBEXexcBad8 36 3" xfId="9425"/>
    <cellStyle name="SAPBEXexcBad8 36 4" xfId="10576"/>
    <cellStyle name="SAPBEXexcBad8 36 5" xfId="12922"/>
    <cellStyle name="SAPBEXexcBad8 36 6" xfId="16577"/>
    <cellStyle name="SAPBEXexcBad8 36 7" xfId="17618"/>
    <cellStyle name="SAPBEXexcBad8 36 8" xfId="21273"/>
    <cellStyle name="SAPBEXexcBad8 36 9" xfId="22248"/>
    <cellStyle name="SAPBEXexcBad8 37" xfId="4680"/>
    <cellStyle name="SAPBEXexcBad8 37 2" xfId="7218"/>
    <cellStyle name="SAPBEXexcBad8 37 3" xfId="5520"/>
    <cellStyle name="SAPBEXexcBad8 37 4" xfId="11995"/>
    <cellStyle name="SAPBEXexcBad8 37 5" xfId="14473"/>
    <cellStyle name="SAPBEXexcBad8 37 6" xfId="15100"/>
    <cellStyle name="SAPBEXexcBad8 37 7" xfId="19169"/>
    <cellStyle name="SAPBEXexcBad8 37 8" xfId="19796"/>
    <cellStyle name="SAPBEXexcBad8 37 9" xfId="23670"/>
    <cellStyle name="SAPBEXexcBad8 38" xfId="4729"/>
    <cellStyle name="SAPBEXexcBad8 38 2" xfId="7267"/>
    <cellStyle name="SAPBEXexcBad8 38 3" xfId="9352"/>
    <cellStyle name="SAPBEXexcBad8 38 4" xfId="11989"/>
    <cellStyle name="SAPBEXexcBad8 38 5" xfId="14467"/>
    <cellStyle name="SAPBEXexcBad8 38 6" xfId="15620"/>
    <cellStyle name="SAPBEXexcBad8 38 7" xfId="19163"/>
    <cellStyle name="SAPBEXexcBad8 38 8" xfId="20316"/>
    <cellStyle name="SAPBEXexcBad8 38 9" xfId="23664"/>
    <cellStyle name="SAPBEXexcBad8 39" xfId="4518"/>
    <cellStyle name="SAPBEXexcBad8 39 2" xfId="7056"/>
    <cellStyle name="SAPBEXexcBad8 39 3" xfId="9484"/>
    <cellStyle name="SAPBEXexcBad8 39 4" xfId="11607"/>
    <cellStyle name="SAPBEXexcBad8 39 5" xfId="14045"/>
    <cellStyle name="SAPBEXexcBad8 39 6" xfId="15905"/>
    <cellStyle name="SAPBEXexcBad8 39 7" xfId="18741"/>
    <cellStyle name="SAPBEXexcBad8 39 8" xfId="20601"/>
    <cellStyle name="SAPBEXexcBad8 39 9" xfId="23281"/>
    <cellStyle name="SAPBEXexcBad8 4" xfId="3153"/>
    <cellStyle name="SAPBEXexcBad8 4 2" xfId="5691"/>
    <cellStyle name="SAPBEXexcBad8 4 3" xfId="5478"/>
    <cellStyle name="SAPBEXexcBad8 4 4" xfId="12059"/>
    <cellStyle name="SAPBEXexcBad8 4 5" xfId="14539"/>
    <cellStyle name="SAPBEXexcBad8 4 6" xfId="16596"/>
    <cellStyle name="SAPBEXexcBad8 4 7" xfId="19235"/>
    <cellStyle name="SAPBEXexcBad8 4 8" xfId="21292"/>
    <cellStyle name="SAPBEXexcBad8 4 9" xfId="23731"/>
    <cellStyle name="SAPBEXexcBad8 40" xfId="4827"/>
    <cellStyle name="SAPBEXexcBad8 40 2" xfId="7365"/>
    <cellStyle name="SAPBEXexcBad8 40 3" xfId="8992"/>
    <cellStyle name="SAPBEXexcBad8 40 4" xfId="11548"/>
    <cellStyle name="SAPBEXexcBad8 40 5" xfId="13982"/>
    <cellStyle name="SAPBEXexcBad8 40 6" xfId="15899"/>
    <cellStyle name="SAPBEXexcBad8 40 7" xfId="18678"/>
    <cellStyle name="SAPBEXexcBad8 40 8" xfId="20595"/>
    <cellStyle name="SAPBEXexcBad8 40 9" xfId="23222"/>
    <cellStyle name="SAPBEXexcBad8 41" xfId="4754"/>
    <cellStyle name="SAPBEXexcBad8 41 2" xfId="7292"/>
    <cellStyle name="SAPBEXexcBad8 41 3" xfId="9469"/>
    <cellStyle name="SAPBEXexcBad8 41 4" xfId="10458"/>
    <cellStyle name="SAPBEXexcBad8 41 5" xfId="12790"/>
    <cellStyle name="SAPBEXexcBad8 41 6" xfId="16039"/>
    <cellStyle name="SAPBEXexcBad8 41 7" xfId="17486"/>
    <cellStyle name="SAPBEXexcBad8 41 8" xfId="20735"/>
    <cellStyle name="SAPBEXexcBad8 41 9" xfId="22129"/>
    <cellStyle name="SAPBEXexcBad8 42" xfId="4908"/>
    <cellStyle name="SAPBEXexcBad8 42 2" xfId="7446"/>
    <cellStyle name="SAPBEXexcBad8 42 3" xfId="5541"/>
    <cellStyle name="SAPBEXexcBad8 42 4" xfId="10317"/>
    <cellStyle name="SAPBEXexcBad8 42 5" xfId="12634"/>
    <cellStyle name="SAPBEXexcBad8 42 6" xfId="16378"/>
    <cellStyle name="SAPBEXexcBad8 42 7" xfId="17330"/>
    <cellStyle name="SAPBEXexcBad8 42 8" xfId="21074"/>
    <cellStyle name="SAPBEXexcBad8 42 9" xfId="21988"/>
    <cellStyle name="SAPBEXexcBad8 43" xfId="4925"/>
    <cellStyle name="SAPBEXexcBad8 43 2" xfId="7463"/>
    <cellStyle name="SAPBEXexcBad8 43 3" xfId="5454"/>
    <cellStyle name="SAPBEXexcBad8 43 4" xfId="11584"/>
    <cellStyle name="SAPBEXexcBad8 43 5" xfId="14021"/>
    <cellStyle name="SAPBEXexcBad8 43 6" xfId="16200"/>
    <cellStyle name="SAPBEXexcBad8 43 7" xfId="18717"/>
    <cellStyle name="SAPBEXexcBad8 43 8" xfId="20896"/>
    <cellStyle name="SAPBEXexcBad8 43 9" xfId="23258"/>
    <cellStyle name="SAPBEXexcBad8 44" xfId="4987"/>
    <cellStyle name="SAPBEXexcBad8 44 2" xfId="7525"/>
    <cellStyle name="SAPBEXexcBad8 44 3" xfId="9853"/>
    <cellStyle name="SAPBEXexcBad8 44 4" xfId="11786"/>
    <cellStyle name="SAPBEXexcBad8 44 5" xfId="14240"/>
    <cellStyle name="SAPBEXexcBad8 44 6" xfId="16136"/>
    <cellStyle name="SAPBEXexcBad8 44 7" xfId="18936"/>
    <cellStyle name="SAPBEXexcBad8 44 8" xfId="20832"/>
    <cellStyle name="SAPBEXexcBad8 44 9" xfId="23460"/>
    <cellStyle name="SAPBEXexcBad8 45" xfId="5025"/>
    <cellStyle name="SAPBEXexcBad8 45 2" xfId="7563"/>
    <cellStyle name="SAPBEXexcBad8 45 3" xfId="8194"/>
    <cellStyle name="SAPBEXexcBad8 45 4" xfId="9449"/>
    <cellStyle name="SAPBEXexcBad8 45 5" xfId="14948"/>
    <cellStyle name="SAPBEXexcBad8 45 6" xfId="16990"/>
    <cellStyle name="SAPBEXexcBad8 45 7" xfId="19644"/>
    <cellStyle name="SAPBEXexcBad8 45 8" xfId="21686"/>
    <cellStyle name="SAPBEXexcBad8 45 9" xfId="24110"/>
    <cellStyle name="SAPBEXexcBad8 46" xfId="5060"/>
    <cellStyle name="SAPBEXexcBad8 46 2" xfId="7598"/>
    <cellStyle name="SAPBEXexcBad8 46 3" xfId="9335"/>
    <cellStyle name="SAPBEXexcBad8 46 4" xfId="11336"/>
    <cellStyle name="SAPBEXexcBad8 46 5" xfId="13746"/>
    <cellStyle name="SAPBEXexcBad8 46 6" xfId="15022"/>
    <cellStyle name="SAPBEXexcBad8 46 7" xfId="18442"/>
    <cellStyle name="SAPBEXexcBad8 46 8" xfId="19718"/>
    <cellStyle name="SAPBEXexcBad8 46 9" xfId="23010"/>
    <cellStyle name="SAPBEXexcBad8 47" xfId="5090"/>
    <cellStyle name="SAPBEXexcBad8 47 2" xfId="7628"/>
    <cellStyle name="SAPBEXexcBad8 47 3" xfId="8351"/>
    <cellStyle name="SAPBEXexcBad8 47 4" xfId="10966"/>
    <cellStyle name="SAPBEXexcBad8 47 5" xfId="13338"/>
    <cellStyle name="SAPBEXexcBad8 47 6" xfId="15212"/>
    <cellStyle name="SAPBEXexcBad8 47 7" xfId="18034"/>
    <cellStyle name="SAPBEXexcBad8 47 8" xfId="19908"/>
    <cellStyle name="SAPBEXexcBad8 47 9" xfId="22637"/>
    <cellStyle name="SAPBEXexcBad8 48" xfId="5128"/>
    <cellStyle name="SAPBEXexcBad8 48 2" xfId="7666"/>
    <cellStyle name="SAPBEXexcBad8 48 3" xfId="9603"/>
    <cellStyle name="SAPBEXexcBad8 48 4" xfId="11594"/>
    <cellStyle name="SAPBEXexcBad8 48 5" xfId="14032"/>
    <cellStyle name="SAPBEXexcBad8 48 6" xfId="15250"/>
    <cellStyle name="SAPBEXexcBad8 48 7" xfId="18728"/>
    <cellStyle name="SAPBEXexcBad8 48 8" xfId="19946"/>
    <cellStyle name="SAPBEXexcBad8 48 9" xfId="23268"/>
    <cellStyle name="SAPBEXexcBad8 49" xfId="5197"/>
    <cellStyle name="SAPBEXexcBad8 49 2" xfId="7736"/>
    <cellStyle name="SAPBEXexcBad8 49 3" xfId="9632"/>
    <cellStyle name="SAPBEXexcBad8 49 4" xfId="11429"/>
    <cellStyle name="SAPBEXexcBad8 49 5" xfId="13591"/>
    <cellStyle name="SAPBEXexcBad8 49 6" xfId="16048"/>
    <cellStyle name="SAPBEXexcBad8 49 7" xfId="18287"/>
    <cellStyle name="SAPBEXexcBad8 49 8" xfId="20744"/>
    <cellStyle name="SAPBEXexcBad8 49 9" xfId="22866"/>
    <cellStyle name="SAPBEXexcBad8 5" xfId="3196"/>
    <cellStyle name="SAPBEXexcBad8 5 2" xfId="5734"/>
    <cellStyle name="SAPBEXexcBad8 5 3" xfId="9280"/>
    <cellStyle name="SAPBEXexcBad8 5 4" xfId="10973"/>
    <cellStyle name="SAPBEXexcBad8 5 5" xfId="13345"/>
    <cellStyle name="SAPBEXexcBad8 5 6" xfId="15138"/>
    <cellStyle name="SAPBEXexcBad8 5 7" xfId="18041"/>
    <cellStyle name="SAPBEXexcBad8 5 8" xfId="19834"/>
    <cellStyle name="SAPBEXexcBad8 5 9" xfId="22644"/>
    <cellStyle name="SAPBEXexcBad8 50" xfId="5181"/>
    <cellStyle name="SAPBEXexcBad8 50 2" xfId="10012"/>
    <cellStyle name="SAPBEXexcBad8 50 3" xfId="11793"/>
    <cellStyle name="SAPBEXexcBad8 50 4" xfId="14250"/>
    <cellStyle name="SAPBEXexcBad8 50 5" xfId="16762"/>
    <cellStyle name="SAPBEXexcBad8 50 6" xfId="18946"/>
    <cellStyle name="SAPBEXexcBad8 50 7" xfId="21458"/>
    <cellStyle name="SAPBEXexcBad8 50 8" xfId="23468"/>
    <cellStyle name="SAPBEXexcBad8 51" xfId="5516"/>
    <cellStyle name="SAPBEXexcBad8 52" xfId="10414"/>
    <cellStyle name="SAPBEXexcBad8 53" xfId="12739"/>
    <cellStyle name="SAPBEXexcBad8 54" xfId="16859"/>
    <cellStyle name="SAPBEXexcBad8 55" xfId="17435"/>
    <cellStyle name="SAPBEXexcBad8 56" xfId="21555"/>
    <cellStyle name="SAPBEXexcBad8 57" xfId="22085"/>
    <cellStyle name="SAPBEXexcBad8 6" xfId="3239"/>
    <cellStyle name="SAPBEXexcBad8 6 2" xfId="5777"/>
    <cellStyle name="SAPBEXexcBad8 6 3" xfId="8268"/>
    <cellStyle name="SAPBEXexcBad8 6 4" xfId="12279"/>
    <cellStyle name="SAPBEXexcBad8 6 5" xfId="13487"/>
    <cellStyle name="SAPBEXexcBad8 6 6" xfId="15928"/>
    <cellStyle name="SAPBEXexcBad8 6 7" xfId="18183"/>
    <cellStyle name="SAPBEXexcBad8 6 8" xfId="20624"/>
    <cellStyle name="SAPBEXexcBad8 6 9" xfId="22767"/>
    <cellStyle name="SAPBEXexcBad8 7" xfId="3282"/>
    <cellStyle name="SAPBEXexcBad8 7 2" xfId="5820"/>
    <cellStyle name="SAPBEXexcBad8 7 3" xfId="8713"/>
    <cellStyle name="SAPBEXexcBad8 7 4" xfId="12234"/>
    <cellStyle name="SAPBEXexcBad8 7 5" xfId="14203"/>
    <cellStyle name="SAPBEXexcBad8 7 6" xfId="15680"/>
    <cellStyle name="SAPBEXexcBad8 7 7" xfId="18899"/>
    <cellStyle name="SAPBEXexcBad8 7 8" xfId="20376"/>
    <cellStyle name="SAPBEXexcBad8 7 9" xfId="23426"/>
    <cellStyle name="SAPBEXexcBad8 8" xfId="3325"/>
    <cellStyle name="SAPBEXexcBad8 8 2" xfId="5863"/>
    <cellStyle name="SAPBEXexcBad8 8 3" xfId="10160"/>
    <cellStyle name="SAPBEXexcBad8 8 4" xfId="10539"/>
    <cellStyle name="SAPBEXexcBad8 8 5" xfId="12882"/>
    <cellStyle name="SAPBEXexcBad8 8 6" xfId="15827"/>
    <cellStyle name="SAPBEXexcBad8 8 7" xfId="17578"/>
    <cellStyle name="SAPBEXexcBad8 8 8" xfId="20523"/>
    <cellStyle name="SAPBEXexcBad8 8 9" xfId="22210"/>
    <cellStyle name="SAPBEXexcBad8 9" xfId="3368"/>
    <cellStyle name="SAPBEXexcBad8 9 2" xfId="5906"/>
    <cellStyle name="SAPBEXexcBad8 9 3" xfId="9712"/>
    <cellStyle name="SAPBEXexcBad8 9 4" xfId="12227"/>
    <cellStyle name="SAPBEXexcBad8 9 5" xfId="14056"/>
    <cellStyle name="SAPBEXexcBad8 9 6" xfId="16980"/>
    <cellStyle name="SAPBEXexcBad8 9 7" xfId="18752"/>
    <cellStyle name="SAPBEXexcBad8 9 8" xfId="21676"/>
    <cellStyle name="SAPBEXexcBad8 9 9" xfId="23290"/>
    <cellStyle name="SAPBEXexcBad9" xfId="2948"/>
    <cellStyle name="SAPBEXexcBad9 10" xfId="3147"/>
    <cellStyle name="SAPBEXexcBad9 10 2" xfId="5685"/>
    <cellStyle name="SAPBEXexcBad9 10 3" xfId="8292"/>
    <cellStyle name="SAPBEXexcBad9 10 4" xfId="10307"/>
    <cellStyle name="SAPBEXexcBad9 10 5" xfId="12622"/>
    <cellStyle name="SAPBEXexcBad9 10 6" xfId="16545"/>
    <cellStyle name="SAPBEXexcBad9 10 7" xfId="17318"/>
    <cellStyle name="SAPBEXexcBad9 10 8" xfId="21241"/>
    <cellStyle name="SAPBEXexcBad9 10 9" xfId="21977"/>
    <cellStyle name="SAPBEXexcBad9 11" xfId="3462"/>
    <cellStyle name="SAPBEXexcBad9 11 2" xfId="6000"/>
    <cellStyle name="SAPBEXexcBad9 11 3" xfId="9444"/>
    <cellStyle name="SAPBEXexcBad9 11 4" xfId="12189"/>
    <cellStyle name="SAPBEXexcBad9 11 5" xfId="14674"/>
    <cellStyle name="SAPBEXexcBad9 11 6" xfId="16813"/>
    <cellStyle name="SAPBEXexcBad9 11 7" xfId="19370"/>
    <cellStyle name="SAPBEXexcBad9 11 8" xfId="21509"/>
    <cellStyle name="SAPBEXexcBad9 11 9" xfId="23863"/>
    <cellStyle name="SAPBEXexcBad9 12" xfId="3466"/>
    <cellStyle name="SAPBEXexcBad9 12 2" xfId="6004"/>
    <cellStyle name="SAPBEXexcBad9 12 3" xfId="8131"/>
    <cellStyle name="SAPBEXexcBad9 12 4" xfId="11482"/>
    <cellStyle name="SAPBEXexcBad9 12 5" xfId="13907"/>
    <cellStyle name="SAPBEXexcBad9 12 6" xfId="16776"/>
    <cellStyle name="SAPBEXexcBad9 12 7" xfId="18603"/>
    <cellStyle name="SAPBEXexcBad9 12 8" xfId="21472"/>
    <cellStyle name="SAPBEXexcBad9 12 9" xfId="23157"/>
    <cellStyle name="SAPBEXexcBad9 13" xfId="3395"/>
    <cellStyle name="SAPBEXexcBad9 13 2" xfId="5933"/>
    <cellStyle name="SAPBEXexcBad9 13 3" xfId="8695"/>
    <cellStyle name="SAPBEXexcBad9 13 4" xfId="10627"/>
    <cellStyle name="SAPBEXexcBad9 13 5" xfId="12976"/>
    <cellStyle name="SAPBEXexcBad9 13 6" xfId="15216"/>
    <cellStyle name="SAPBEXexcBad9 13 7" xfId="17672"/>
    <cellStyle name="SAPBEXexcBad9 13 8" xfId="19912"/>
    <cellStyle name="SAPBEXexcBad9 13 9" xfId="22300"/>
    <cellStyle name="SAPBEXexcBad9 14" xfId="3589"/>
    <cellStyle name="SAPBEXexcBad9 14 2" xfId="6127"/>
    <cellStyle name="SAPBEXexcBad9 14 3" xfId="9780"/>
    <cellStyle name="SAPBEXexcBad9 14 4" xfId="11894"/>
    <cellStyle name="SAPBEXexcBad9 14 5" xfId="14101"/>
    <cellStyle name="SAPBEXexcBad9 14 6" xfId="14095"/>
    <cellStyle name="SAPBEXexcBad9 14 7" xfId="18797"/>
    <cellStyle name="SAPBEXexcBad9 14 8" xfId="18791"/>
    <cellStyle name="SAPBEXexcBad9 14 9" xfId="23330"/>
    <cellStyle name="SAPBEXexcBad9 15" xfId="3620"/>
    <cellStyle name="SAPBEXexcBad9 15 2" xfId="6158"/>
    <cellStyle name="SAPBEXexcBad9 15 3" xfId="8587"/>
    <cellStyle name="SAPBEXexcBad9 15 4" xfId="11686"/>
    <cellStyle name="SAPBEXexcBad9 15 5" xfId="14134"/>
    <cellStyle name="SAPBEXexcBad9 15 6" xfId="15331"/>
    <cellStyle name="SAPBEXexcBad9 15 7" xfId="18830"/>
    <cellStyle name="SAPBEXexcBad9 15 8" xfId="20027"/>
    <cellStyle name="SAPBEXexcBad9 15 9" xfId="23360"/>
    <cellStyle name="SAPBEXexcBad9 16" xfId="3190"/>
    <cellStyle name="SAPBEXexcBad9 16 2" xfId="5728"/>
    <cellStyle name="SAPBEXexcBad9 16 3" xfId="5519"/>
    <cellStyle name="SAPBEXexcBad9 16 4" xfId="11608"/>
    <cellStyle name="SAPBEXexcBad9 16 5" xfId="14046"/>
    <cellStyle name="SAPBEXexcBad9 16 6" xfId="15496"/>
    <cellStyle name="SAPBEXexcBad9 16 7" xfId="18742"/>
    <cellStyle name="SAPBEXexcBad9 16 8" xfId="20192"/>
    <cellStyle name="SAPBEXexcBad9 16 9" xfId="23282"/>
    <cellStyle name="SAPBEXexcBad9 17" xfId="3572"/>
    <cellStyle name="SAPBEXexcBad9 17 2" xfId="6110"/>
    <cellStyle name="SAPBEXexcBad9 17 3" xfId="9797"/>
    <cellStyle name="SAPBEXexcBad9 17 4" xfId="10515"/>
    <cellStyle name="SAPBEXexcBad9 17 5" xfId="12855"/>
    <cellStyle name="SAPBEXexcBad9 17 6" xfId="16360"/>
    <cellStyle name="SAPBEXexcBad9 17 7" xfId="17551"/>
    <cellStyle name="SAPBEXexcBad9 17 8" xfId="21056"/>
    <cellStyle name="SAPBEXexcBad9 17 9" xfId="22186"/>
    <cellStyle name="SAPBEXexcBad9 18" xfId="3701"/>
    <cellStyle name="SAPBEXexcBad9 18 2" xfId="6239"/>
    <cellStyle name="SAPBEXexcBad9 18 3" xfId="10080"/>
    <cellStyle name="SAPBEXexcBad9 18 4" xfId="10440"/>
    <cellStyle name="SAPBEXexcBad9 18 5" xfId="12766"/>
    <cellStyle name="SAPBEXexcBad9 18 6" xfId="14514"/>
    <cellStyle name="SAPBEXexcBad9 18 7" xfId="17462"/>
    <cellStyle name="SAPBEXexcBad9 18 8" xfId="19210"/>
    <cellStyle name="SAPBEXexcBad9 18 9" xfId="22111"/>
    <cellStyle name="SAPBEXexcBad9 19" xfId="3627"/>
    <cellStyle name="SAPBEXexcBad9 19 2" xfId="6165"/>
    <cellStyle name="SAPBEXexcBad9 19 3" xfId="5489"/>
    <cellStyle name="SAPBEXexcBad9 19 4" xfId="11651"/>
    <cellStyle name="SAPBEXexcBad9 19 5" xfId="14096"/>
    <cellStyle name="SAPBEXexcBad9 19 6" xfId="14116"/>
    <cellStyle name="SAPBEXexcBad9 19 7" xfId="18792"/>
    <cellStyle name="SAPBEXexcBad9 19 8" xfId="18812"/>
    <cellStyle name="SAPBEXexcBad9 19 9" xfId="23325"/>
    <cellStyle name="SAPBEXexcBad9 2" xfId="3067"/>
    <cellStyle name="SAPBEXexcBad9 2 2" xfId="5605"/>
    <cellStyle name="SAPBEXexcBad9 2 3" xfId="10154"/>
    <cellStyle name="SAPBEXexcBad9 2 4" xfId="10313"/>
    <cellStyle name="SAPBEXexcBad9 2 5" xfId="12629"/>
    <cellStyle name="SAPBEXexcBad9 2 6" xfId="16069"/>
    <cellStyle name="SAPBEXexcBad9 2 7" xfId="17325"/>
    <cellStyle name="SAPBEXexcBad9 2 8" xfId="20765"/>
    <cellStyle name="SAPBEXexcBad9 2 9" xfId="21984"/>
    <cellStyle name="SAPBEXexcBad9 20" xfId="3763"/>
    <cellStyle name="SAPBEXexcBad9 20 2" xfId="6301"/>
    <cellStyle name="SAPBEXexcBad9 20 3" xfId="5435"/>
    <cellStyle name="SAPBEXexcBad9 20 4" xfId="10136"/>
    <cellStyle name="SAPBEXexcBad9 20 5" xfId="12485"/>
    <cellStyle name="SAPBEXexcBad9 20 6" xfId="16752"/>
    <cellStyle name="SAPBEXexcBad9 20 7" xfId="17181"/>
    <cellStyle name="SAPBEXexcBad9 20 8" xfId="21448"/>
    <cellStyle name="SAPBEXexcBad9 20 9" xfId="21858"/>
    <cellStyle name="SAPBEXexcBad9 21" xfId="3403"/>
    <cellStyle name="SAPBEXexcBad9 21 2" xfId="5941"/>
    <cellStyle name="SAPBEXexcBad9 21 3" xfId="8089"/>
    <cellStyle name="SAPBEXexcBad9 21 4" xfId="8269"/>
    <cellStyle name="SAPBEXexcBad9 21 5" xfId="12516"/>
    <cellStyle name="SAPBEXexcBad9 21 6" xfId="15518"/>
    <cellStyle name="SAPBEXexcBad9 21 7" xfId="17212"/>
    <cellStyle name="SAPBEXexcBad9 21 8" xfId="20214"/>
    <cellStyle name="SAPBEXexcBad9 21 9" xfId="21883"/>
    <cellStyle name="SAPBEXexcBad9 22" xfId="3839"/>
    <cellStyle name="SAPBEXexcBad9 22 2" xfId="6377"/>
    <cellStyle name="SAPBEXexcBad9 22 3" xfId="9038"/>
    <cellStyle name="SAPBEXexcBad9 22 4" xfId="11013"/>
    <cellStyle name="SAPBEXexcBad9 22 5" xfId="13392"/>
    <cellStyle name="SAPBEXexcBad9 22 6" xfId="16046"/>
    <cellStyle name="SAPBEXexcBad9 22 7" xfId="18088"/>
    <cellStyle name="SAPBEXexcBad9 22 8" xfId="20742"/>
    <cellStyle name="SAPBEXexcBad9 22 9" xfId="22686"/>
    <cellStyle name="SAPBEXexcBad9 23" xfId="3534"/>
    <cellStyle name="SAPBEXexcBad9 23 2" xfId="6072"/>
    <cellStyle name="SAPBEXexcBad9 23 3" xfId="9944"/>
    <cellStyle name="SAPBEXexcBad9 23 4" xfId="11439"/>
    <cellStyle name="SAPBEXexcBad9 23 5" xfId="14886"/>
    <cellStyle name="SAPBEXexcBad9 23 6" xfId="16217"/>
    <cellStyle name="SAPBEXexcBad9 23 7" xfId="19582"/>
    <cellStyle name="SAPBEXexcBad9 23 8" xfId="20913"/>
    <cellStyle name="SAPBEXexcBad9 23 9" xfId="24054"/>
    <cellStyle name="SAPBEXexcBad9 24" xfId="3875"/>
    <cellStyle name="SAPBEXexcBad9 24 2" xfId="6413"/>
    <cellStyle name="SAPBEXexcBad9 24 3" xfId="8692"/>
    <cellStyle name="SAPBEXexcBad9 24 4" xfId="11207"/>
    <cellStyle name="SAPBEXexcBad9 24 5" xfId="13609"/>
    <cellStyle name="SAPBEXexcBad9 24 6" xfId="16381"/>
    <cellStyle name="SAPBEXexcBad9 24 7" xfId="18305"/>
    <cellStyle name="SAPBEXexcBad9 24 8" xfId="21077"/>
    <cellStyle name="SAPBEXexcBad9 24 9" xfId="22882"/>
    <cellStyle name="SAPBEXexcBad9 25" xfId="3774"/>
    <cellStyle name="SAPBEXexcBad9 25 2" xfId="6312"/>
    <cellStyle name="SAPBEXexcBad9 25 3" xfId="10180"/>
    <cellStyle name="SAPBEXexcBad9 25 4" xfId="10794"/>
    <cellStyle name="SAPBEXexcBad9 25 5" xfId="13153"/>
    <cellStyle name="SAPBEXexcBad9 25 6" xfId="16540"/>
    <cellStyle name="SAPBEXexcBad9 25 7" xfId="17849"/>
    <cellStyle name="SAPBEXexcBad9 25 8" xfId="21236"/>
    <cellStyle name="SAPBEXexcBad9 25 9" xfId="22465"/>
    <cellStyle name="SAPBEXexcBad9 26" xfId="3831"/>
    <cellStyle name="SAPBEXexcBad9 26 2" xfId="6369"/>
    <cellStyle name="SAPBEXexcBad9 26 3" xfId="9046"/>
    <cellStyle name="SAPBEXexcBad9 26 4" xfId="12241"/>
    <cellStyle name="SAPBEXexcBad9 26 5" xfId="14600"/>
    <cellStyle name="SAPBEXexcBad9 26 6" xfId="15220"/>
    <cellStyle name="SAPBEXexcBad9 26 7" xfId="19296"/>
    <cellStyle name="SAPBEXexcBad9 26 8" xfId="19916"/>
    <cellStyle name="SAPBEXexcBad9 26 9" xfId="23792"/>
    <cellStyle name="SAPBEXexcBad9 27" xfId="3809"/>
    <cellStyle name="SAPBEXexcBad9 27 2" xfId="6347"/>
    <cellStyle name="SAPBEXexcBad9 27 3" xfId="7989"/>
    <cellStyle name="SAPBEXexcBad9 27 4" xfId="10489"/>
    <cellStyle name="SAPBEXexcBad9 27 5" xfId="12824"/>
    <cellStyle name="SAPBEXexcBad9 27 6" xfId="16436"/>
    <cellStyle name="SAPBEXexcBad9 27 7" xfId="17520"/>
    <cellStyle name="SAPBEXexcBad9 27 8" xfId="21132"/>
    <cellStyle name="SAPBEXexcBad9 27 9" xfId="22159"/>
    <cellStyle name="SAPBEXexcBad9 28" xfId="4023"/>
    <cellStyle name="SAPBEXexcBad9 28 2" xfId="6561"/>
    <cellStyle name="SAPBEXexcBad9 28 3" xfId="9583"/>
    <cellStyle name="SAPBEXexcBad9 28 4" xfId="11383"/>
    <cellStyle name="SAPBEXexcBad9 28 5" xfId="13496"/>
    <cellStyle name="SAPBEXexcBad9 28 6" xfId="12936"/>
    <cellStyle name="SAPBEXexcBad9 28 7" xfId="18192"/>
    <cellStyle name="SAPBEXexcBad9 28 8" xfId="17632"/>
    <cellStyle name="SAPBEXexcBad9 28 9" xfId="22776"/>
    <cellStyle name="SAPBEXexcBad9 29" xfId="4040"/>
    <cellStyle name="SAPBEXexcBad9 29 2" xfId="6578"/>
    <cellStyle name="SAPBEXexcBad9 29 3" xfId="9505"/>
    <cellStyle name="SAPBEXexcBad9 29 4" xfId="12179"/>
    <cellStyle name="SAPBEXexcBad9 29 5" xfId="14824"/>
    <cellStyle name="SAPBEXexcBad9 29 6" xfId="16912"/>
    <cellStyle name="SAPBEXexcBad9 29 7" xfId="19520"/>
    <cellStyle name="SAPBEXexcBad9 29 8" xfId="21608"/>
    <cellStyle name="SAPBEXexcBad9 29 9" xfId="24007"/>
    <cellStyle name="SAPBEXexcBad9 3" xfId="3029"/>
    <cellStyle name="SAPBEXexcBad9 3 2" xfId="5568"/>
    <cellStyle name="SAPBEXexcBad9 3 3" xfId="8357"/>
    <cellStyle name="SAPBEXexcBad9 3 4" xfId="12113"/>
    <cellStyle name="SAPBEXexcBad9 3 5" xfId="14595"/>
    <cellStyle name="SAPBEXexcBad9 3 6" xfId="16697"/>
    <cellStyle name="SAPBEXexcBad9 3 7" xfId="19291"/>
    <cellStyle name="SAPBEXexcBad9 3 8" xfId="21393"/>
    <cellStyle name="SAPBEXexcBad9 3 9" xfId="23787"/>
    <cellStyle name="SAPBEXexcBad9 30" xfId="4014"/>
    <cellStyle name="SAPBEXexcBad9 30 2" xfId="6552"/>
    <cellStyle name="SAPBEXexcBad9 30 3" xfId="8929"/>
    <cellStyle name="SAPBEXexcBad9 30 4" xfId="11100"/>
    <cellStyle name="SAPBEXexcBad9 30 5" xfId="13493"/>
    <cellStyle name="SAPBEXexcBad9 30 6" xfId="16880"/>
    <cellStyle name="SAPBEXexcBad9 30 7" xfId="18189"/>
    <cellStyle name="SAPBEXexcBad9 30 8" xfId="21576"/>
    <cellStyle name="SAPBEXexcBad9 30 9" xfId="22773"/>
    <cellStyle name="SAPBEXexcBad9 31" xfId="4096"/>
    <cellStyle name="SAPBEXexcBad9 31 2" xfId="6634"/>
    <cellStyle name="SAPBEXexcBad9 31 3" xfId="9459"/>
    <cellStyle name="SAPBEXexcBad9 31 4" xfId="8552"/>
    <cellStyle name="SAPBEXexcBad9 31 5" xfId="14914"/>
    <cellStyle name="SAPBEXexcBad9 31 6" xfId="15917"/>
    <cellStyle name="SAPBEXexcBad9 31 7" xfId="19610"/>
    <cellStyle name="SAPBEXexcBad9 31 8" xfId="20613"/>
    <cellStyle name="SAPBEXexcBad9 31 9" xfId="24078"/>
    <cellStyle name="SAPBEXexcBad9 32" xfId="3949"/>
    <cellStyle name="SAPBEXexcBad9 32 2" xfId="6487"/>
    <cellStyle name="SAPBEXexcBad9 32 3" xfId="9257"/>
    <cellStyle name="SAPBEXexcBad9 32 4" xfId="11026"/>
    <cellStyle name="SAPBEXexcBad9 32 5" xfId="13408"/>
    <cellStyle name="SAPBEXexcBad9 32 6" xfId="15486"/>
    <cellStyle name="SAPBEXexcBad9 32 7" xfId="18104"/>
    <cellStyle name="SAPBEXexcBad9 32 8" xfId="20182"/>
    <cellStyle name="SAPBEXexcBad9 32 9" xfId="22699"/>
    <cellStyle name="SAPBEXexcBad9 33" xfId="4208"/>
    <cellStyle name="SAPBEXexcBad9 33 2" xfId="6746"/>
    <cellStyle name="SAPBEXexcBad9 33 3" xfId="9080"/>
    <cellStyle name="SAPBEXexcBad9 33 4" xfId="11818"/>
    <cellStyle name="SAPBEXexcBad9 33 5" xfId="14275"/>
    <cellStyle name="SAPBEXexcBad9 33 6" xfId="15550"/>
    <cellStyle name="SAPBEXexcBad9 33 7" xfId="18971"/>
    <cellStyle name="SAPBEXexcBad9 33 8" xfId="20246"/>
    <cellStyle name="SAPBEXexcBad9 33 9" xfId="23493"/>
    <cellStyle name="SAPBEXexcBad9 34" xfId="4168"/>
    <cellStyle name="SAPBEXexcBad9 34 2" xfId="6706"/>
    <cellStyle name="SAPBEXexcBad9 34 3" xfId="9079"/>
    <cellStyle name="SAPBEXexcBad9 34 4" xfId="11016"/>
    <cellStyle name="SAPBEXexcBad9 34 5" xfId="13395"/>
    <cellStyle name="SAPBEXexcBad9 34 6" xfId="15085"/>
    <cellStyle name="SAPBEXexcBad9 34 7" xfId="18091"/>
    <cellStyle name="SAPBEXexcBad9 34 8" xfId="19781"/>
    <cellStyle name="SAPBEXexcBad9 34 9" xfId="22689"/>
    <cellStyle name="SAPBEXexcBad9 35" xfId="4129"/>
    <cellStyle name="SAPBEXexcBad9 35 2" xfId="6667"/>
    <cellStyle name="SAPBEXexcBad9 35 3" xfId="5494"/>
    <cellStyle name="SAPBEXexcBad9 35 4" xfId="10673"/>
    <cellStyle name="SAPBEXexcBad9 35 5" xfId="13022"/>
    <cellStyle name="SAPBEXexcBad9 35 6" xfId="15661"/>
    <cellStyle name="SAPBEXexcBad9 35 7" xfId="17718"/>
    <cellStyle name="SAPBEXexcBad9 35 8" xfId="20357"/>
    <cellStyle name="SAPBEXexcBad9 35 9" xfId="22346"/>
    <cellStyle name="SAPBEXexcBad9 36" xfId="4159"/>
    <cellStyle name="SAPBEXexcBad9 36 2" xfId="6697"/>
    <cellStyle name="SAPBEXexcBad9 36 3" xfId="9161"/>
    <cellStyle name="SAPBEXexcBad9 36 4" xfId="11702"/>
    <cellStyle name="SAPBEXexcBad9 36 5" xfId="14151"/>
    <cellStyle name="SAPBEXexcBad9 36 6" xfId="15471"/>
    <cellStyle name="SAPBEXexcBad9 36 7" xfId="18847"/>
    <cellStyle name="SAPBEXexcBad9 36 8" xfId="20167"/>
    <cellStyle name="SAPBEXexcBad9 36 9" xfId="23376"/>
    <cellStyle name="SAPBEXexcBad9 37" xfId="4213"/>
    <cellStyle name="SAPBEXexcBad9 37 2" xfId="6751"/>
    <cellStyle name="SAPBEXexcBad9 37 3" xfId="9468"/>
    <cellStyle name="SAPBEXexcBad9 37 4" xfId="11447"/>
    <cellStyle name="SAPBEXexcBad9 37 5" xfId="13866"/>
    <cellStyle name="SAPBEXexcBad9 37 6" xfId="15516"/>
    <cellStyle name="SAPBEXexcBad9 37 7" xfId="18562"/>
    <cellStyle name="SAPBEXexcBad9 37 8" xfId="20212"/>
    <cellStyle name="SAPBEXexcBad9 37 9" xfId="23122"/>
    <cellStyle name="SAPBEXexcBad9 38" xfId="4063"/>
    <cellStyle name="SAPBEXexcBad9 38 2" xfId="6601"/>
    <cellStyle name="SAPBEXexcBad9 38 3" xfId="8480"/>
    <cellStyle name="SAPBEXexcBad9 38 4" xfId="11848"/>
    <cellStyle name="SAPBEXexcBad9 38 5" xfId="14310"/>
    <cellStyle name="SAPBEXexcBad9 38 6" xfId="14992"/>
    <cellStyle name="SAPBEXexcBad9 38 7" xfId="19006"/>
    <cellStyle name="SAPBEXexcBad9 38 8" xfId="19688"/>
    <cellStyle name="SAPBEXexcBad9 38 9" xfId="23524"/>
    <cellStyle name="SAPBEXexcBad9 39" xfId="4469"/>
    <cellStyle name="SAPBEXexcBad9 39 2" xfId="7007"/>
    <cellStyle name="SAPBEXexcBad9 39 3" xfId="8639"/>
    <cellStyle name="SAPBEXexcBad9 39 4" xfId="11030"/>
    <cellStyle name="SAPBEXexcBad9 39 5" xfId="13412"/>
    <cellStyle name="SAPBEXexcBad9 39 6" xfId="16349"/>
    <cellStyle name="SAPBEXexcBad9 39 7" xfId="18108"/>
    <cellStyle name="SAPBEXexcBad9 39 8" xfId="21045"/>
    <cellStyle name="SAPBEXexcBad9 39 9" xfId="22703"/>
    <cellStyle name="SAPBEXexcBad9 4" xfId="3049"/>
    <cellStyle name="SAPBEXexcBad9 4 2" xfId="5588"/>
    <cellStyle name="SAPBEXexcBad9 4 3" xfId="10069"/>
    <cellStyle name="SAPBEXexcBad9 4 4" xfId="9685"/>
    <cellStyle name="SAPBEXexcBad9 4 5" xfId="12451"/>
    <cellStyle name="SAPBEXexcBad9 4 6" xfId="15856"/>
    <cellStyle name="SAPBEXexcBad9 4 7" xfId="17147"/>
    <cellStyle name="SAPBEXexcBad9 4 8" xfId="20552"/>
    <cellStyle name="SAPBEXexcBad9 4 9" xfId="21830"/>
    <cellStyle name="SAPBEXexcBad9 40" xfId="4462"/>
    <cellStyle name="SAPBEXexcBad9 40 2" xfId="7000"/>
    <cellStyle name="SAPBEXexcBad9 40 3" xfId="9567"/>
    <cellStyle name="SAPBEXexcBad9 40 4" xfId="10948"/>
    <cellStyle name="SAPBEXexcBad9 40 5" xfId="13319"/>
    <cellStyle name="SAPBEXexcBad9 40 6" xfId="16403"/>
    <cellStyle name="SAPBEXexcBad9 40 7" xfId="18015"/>
    <cellStyle name="SAPBEXexcBad9 40 8" xfId="21099"/>
    <cellStyle name="SAPBEXexcBad9 40 9" xfId="22619"/>
    <cellStyle name="SAPBEXexcBad9 41" xfId="4438"/>
    <cellStyle name="SAPBEXexcBad9 41 2" xfId="6976"/>
    <cellStyle name="SAPBEXexcBad9 41 3" xfId="8710"/>
    <cellStyle name="SAPBEXexcBad9 41 4" xfId="11006"/>
    <cellStyle name="SAPBEXexcBad9 41 5" xfId="13381"/>
    <cellStyle name="SAPBEXexcBad9 41 6" xfId="15012"/>
    <cellStyle name="SAPBEXexcBad9 41 7" xfId="18077"/>
    <cellStyle name="SAPBEXexcBad9 41 8" xfId="19708"/>
    <cellStyle name="SAPBEXexcBad9 41 9" xfId="22679"/>
    <cellStyle name="SAPBEXexcBad9 42" xfId="4475"/>
    <cellStyle name="SAPBEXexcBad9 42 2" xfId="7013"/>
    <cellStyle name="SAPBEXexcBad9 42 3" xfId="8339"/>
    <cellStyle name="SAPBEXexcBad9 42 4" xfId="11194"/>
    <cellStyle name="SAPBEXexcBad9 42 5" xfId="13595"/>
    <cellStyle name="SAPBEXexcBad9 42 6" xfId="16836"/>
    <cellStyle name="SAPBEXexcBad9 42 7" xfId="18291"/>
    <cellStyle name="SAPBEXexcBad9 42 8" xfId="21532"/>
    <cellStyle name="SAPBEXexcBad9 42 9" xfId="22869"/>
    <cellStyle name="SAPBEXexcBad9 43" xfId="4557"/>
    <cellStyle name="SAPBEXexcBad9 43 2" xfId="7095"/>
    <cellStyle name="SAPBEXexcBad9 43 3" xfId="7970"/>
    <cellStyle name="SAPBEXexcBad9 43 4" xfId="10247"/>
    <cellStyle name="SAPBEXexcBad9 43 5" xfId="12555"/>
    <cellStyle name="SAPBEXexcBad9 43 6" xfId="16328"/>
    <cellStyle name="SAPBEXexcBad9 43 7" xfId="17251"/>
    <cellStyle name="SAPBEXexcBad9 43 8" xfId="21024"/>
    <cellStyle name="SAPBEXexcBad9 43 9" xfId="21916"/>
    <cellStyle name="SAPBEXexcBad9 44" xfId="4555"/>
    <cellStyle name="SAPBEXexcBad9 44 2" xfId="7093"/>
    <cellStyle name="SAPBEXexcBad9 44 3" xfId="8257"/>
    <cellStyle name="SAPBEXexcBad9 44 4" xfId="10866"/>
    <cellStyle name="SAPBEXexcBad9 44 5" xfId="13231"/>
    <cellStyle name="SAPBEXexcBad9 44 6" xfId="15867"/>
    <cellStyle name="SAPBEXexcBad9 44 7" xfId="17927"/>
    <cellStyle name="SAPBEXexcBad9 44 8" xfId="20563"/>
    <cellStyle name="SAPBEXexcBad9 44 9" xfId="22537"/>
    <cellStyle name="SAPBEXexcBad9 45" xfId="4464"/>
    <cellStyle name="SAPBEXexcBad9 45 2" xfId="7002"/>
    <cellStyle name="SAPBEXexcBad9 45 3" xfId="9439"/>
    <cellStyle name="SAPBEXexcBad9 45 4" xfId="11565"/>
    <cellStyle name="SAPBEXexcBad9 45 5" xfId="14000"/>
    <cellStyle name="SAPBEXexcBad9 45 6" xfId="15868"/>
    <cellStyle name="SAPBEXexcBad9 45 7" xfId="18696"/>
    <cellStyle name="SAPBEXexcBad9 45 8" xfId="20564"/>
    <cellStyle name="SAPBEXexcBad9 45 9" xfId="23239"/>
    <cellStyle name="SAPBEXexcBad9 46" xfId="4771"/>
    <cellStyle name="SAPBEXexcBad9 46 2" xfId="7309"/>
    <cellStyle name="SAPBEXexcBad9 46 3" xfId="8837"/>
    <cellStyle name="SAPBEXexcBad9 46 4" xfId="11334"/>
    <cellStyle name="SAPBEXexcBad9 46 5" xfId="13743"/>
    <cellStyle name="SAPBEXexcBad9 46 6" xfId="16517"/>
    <cellStyle name="SAPBEXexcBad9 46 7" xfId="18439"/>
    <cellStyle name="SAPBEXexcBad9 46 8" xfId="21213"/>
    <cellStyle name="SAPBEXexcBad9 46 9" xfId="23008"/>
    <cellStyle name="SAPBEXexcBad9 47" xfId="4697"/>
    <cellStyle name="SAPBEXexcBad9 47 2" xfId="7235"/>
    <cellStyle name="SAPBEXexcBad9 47 3" xfId="9919"/>
    <cellStyle name="SAPBEXexcBad9 47 4" xfId="10254"/>
    <cellStyle name="SAPBEXexcBad9 47 5" xfId="12562"/>
    <cellStyle name="SAPBEXexcBad9 47 6" xfId="16082"/>
    <cellStyle name="SAPBEXexcBad9 47 7" xfId="17258"/>
    <cellStyle name="SAPBEXexcBad9 47 8" xfId="20778"/>
    <cellStyle name="SAPBEXexcBad9 47 9" xfId="21923"/>
    <cellStyle name="SAPBEXexcBad9 48" xfId="4730"/>
    <cellStyle name="SAPBEXexcBad9 48 2" xfId="7268"/>
    <cellStyle name="SAPBEXexcBad9 48 3" xfId="9477"/>
    <cellStyle name="SAPBEXexcBad9 48 4" xfId="11646"/>
    <cellStyle name="SAPBEXexcBad9 48 5" xfId="14090"/>
    <cellStyle name="SAPBEXexcBad9 48 6" xfId="13029"/>
    <cellStyle name="SAPBEXexcBad9 48 7" xfId="18786"/>
    <cellStyle name="SAPBEXexcBad9 48 8" xfId="17725"/>
    <cellStyle name="SAPBEXexcBad9 48 9" xfId="23321"/>
    <cellStyle name="SAPBEXexcBad9 49" xfId="4874"/>
    <cellStyle name="SAPBEXexcBad9 49 2" xfId="7412"/>
    <cellStyle name="SAPBEXexcBad9 49 3" xfId="9098"/>
    <cellStyle name="SAPBEXexcBad9 49 4" xfId="11557"/>
    <cellStyle name="SAPBEXexcBad9 49 5" xfId="13992"/>
    <cellStyle name="SAPBEXexcBad9 49 6" xfId="16208"/>
    <cellStyle name="SAPBEXexcBad9 49 7" xfId="18688"/>
    <cellStyle name="SAPBEXexcBad9 49 8" xfId="20904"/>
    <cellStyle name="SAPBEXexcBad9 49 9" xfId="23231"/>
    <cellStyle name="SAPBEXexcBad9 5" xfId="3111"/>
    <cellStyle name="SAPBEXexcBad9 5 2" xfId="5649"/>
    <cellStyle name="SAPBEXexcBad9 5 3" xfId="8004"/>
    <cellStyle name="SAPBEXexcBad9 5 4" xfId="10246"/>
    <cellStyle name="SAPBEXexcBad9 5 5" xfId="12553"/>
    <cellStyle name="SAPBEXexcBad9 5 6" xfId="16489"/>
    <cellStyle name="SAPBEXexcBad9 5 7" xfId="17249"/>
    <cellStyle name="SAPBEXexcBad9 5 8" xfId="21185"/>
    <cellStyle name="SAPBEXexcBad9 5 9" xfId="21915"/>
    <cellStyle name="SAPBEXexcBad9 50" xfId="4867"/>
    <cellStyle name="SAPBEXexcBad9 50 2" xfId="7405"/>
    <cellStyle name="SAPBEXexcBad9 50 3" xfId="8527"/>
    <cellStyle name="SAPBEXexcBad9 50 4" xfId="9657"/>
    <cellStyle name="SAPBEXexcBad9 50 5" xfId="12476"/>
    <cellStyle name="SAPBEXexcBad9 50 6" xfId="16512"/>
    <cellStyle name="SAPBEXexcBad9 50 7" xfId="17172"/>
    <cellStyle name="SAPBEXexcBad9 50 8" xfId="21208"/>
    <cellStyle name="SAPBEXexcBad9 50 9" xfId="21851"/>
    <cellStyle name="SAPBEXexcBad9 51" xfId="4903"/>
    <cellStyle name="SAPBEXexcBad9 51 2" xfId="7441"/>
    <cellStyle name="SAPBEXexcBad9 51 3" xfId="9661"/>
    <cellStyle name="SAPBEXexcBad9 51 4" xfId="10928"/>
    <cellStyle name="SAPBEXexcBad9 51 5" xfId="13298"/>
    <cellStyle name="SAPBEXexcBad9 51 6" xfId="15727"/>
    <cellStyle name="SAPBEXexcBad9 51 7" xfId="17994"/>
    <cellStyle name="SAPBEXexcBad9 51 8" xfId="20423"/>
    <cellStyle name="SAPBEXexcBad9 51 9" xfId="22599"/>
    <cellStyle name="SAPBEXexcBad9 52" xfId="4870"/>
    <cellStyle name="SAPBEXexcBad9 52 2" xfId="7408"/>
    <cellStyle name="SAPBEXexcBad9 52 3" xfId="8393"/>
    <cellStyle name="SAPBEXexcBad9 52 4" xfId="11411"/>
    <cellStyle name="SAPBEXexcBad9 52 5" xfId="13827"/>
    <cellStyle name="SAPBEXexcBad9 52 6" xfId="13751"/>
    <cellStyle name="SAPBEXexcBad9 52 7" xfId="18523"/>
    <cellStyle name="SAPBEXexcBad9 52 8" xfId="18447"/>
    <cellStyle name="SAPBEXexcBad9 52 9" xfId="23085"/>
    <cellStyle name="SAPBEXexcBad9 53" xfId="4951"/>
    <cellStyle name="SAPBEXexcBad9 53 2" xfId="7489"/>
    <cellStyle name="SAPBEXexcBad9 53 3" xfId="8294"/>
    <cellStyle name="SAPBEXexcBad9 53 4" xfId="10497"/>
    <cellStyle name="SAPBEXexcBad9 53 5" xfId="12627"/>
    <cellStyle name="SAPBEXexcBad9 53 6" xfId="15353"/>
    <cellStyle name="SAPBEXexcBad9 53 7" xfId="17323"/>
    <cellStyle name="SAPBEXexcBad9 53 8" xfId="20049"/>
    <cellStyle name="SAPBEXexcBad9 53 9" xfId="21982"/>
    <cellStyle name="SAPBEXexcBad9 54" xfId="4921"/>
    <cellStyle name="SAPBEXexcBad9 54 2" xfId="7459"/>
    <cellStyle name="SAPBEXexcBad9 54 3" xfId="9471"/>
    <cellStyle name="SAPBEXexcBad9 54 4" xfId="11845"/>
    <cellStyle name="SAPBEXexcBad9 54 5" xfId="14306"/>
    <cellStyle name="SAPBEXexcBad9 54 6" xfId="16669"/>
    <cellStyle name="SAPBEXexcBad9 54 7" xfId="19002"/>
    <cellStyle name="SAPBEXexcBad9 54 8" xfId="21365"/>
    <cellStyle name="SAPBEXexcBad9 54 9" xfId="23520"/>
    <cellStyle name="SAPBEXexcBad9 55" xfId="4429"/>
    <cellStyle name="SAPBEXexcBad9 55 2" xfId="6967"/>
    <cellStyle name="SAPBEXexcBad9 55 3" xfId="8786"/>
    <cellStyle name="SAPBEXexcBad9 55 4" xfId="11721"/>
    <cellStyle name="SAPBEXexcBad9 55 5" xfId="14172"/>
    <cellStyle name="SAPBEXexcBad9 55 6" xfId="16926"/>
    <cellStyle name="SAPBEXexcBad9 55 7" xfId="18868"/>
    <cellStyle name="SAPBEXexcBad9 55 8" xfId="21622"/>
    <cellStyle name="SAPBEXexcBad9 55 9" xfId="23395"/>
    <cellStyle name="SAPBEXexcBad9 56" xfId="5129"/>
    <cellStyle name="SAPBEXexcBad9 56 2" xfId="7667"/>
    <cellStyle name="SAPBEXexcBad9 56 3" xfId="8558"/>
    <cellStyle name="SAPBEXexcBad9 56 4" xfId="8886"/>
    <cellStyle name="SAPBEXexcBad9 56 5" xfId="12387"/>
    <cellStyle name="SAPBEXexcBad9 56 6" xfId="15252"/>
    <cellStyle name="SAPBEXexcBad9 56 7" xfId="17083"/>
    <cellStyle name="SAPBEXexcBad9 56 8" xfId="19948"/>
    <cellStyle name="SAPBEXexcBad9 56 9" xfId="21772"/>
    <cellStyle name="SAPBEXexcBad9 57" xfId="5198"/>
    <cellStyle name="SAPBEXexcBad9 57 2" xfId="7737"/>
    <cellStyle name="SAPBEXexcBad9 57 3" xfId="9732"/>
    <cellStyle name="SAPBEXexcBad9 57 4" xfId="11180"/>
    <cellStyle name="SAPBEXexcBad9 57 5" xfId="13578"/>
    <cellStyle name="SAPBEXexcBad9 57 6" xfId="15521"/>
    <cellStyle name="SAPBEXexcBad9 57 7" xfId="18274"/>
    <cellStyle name="SAPBEXexcBad9 57 8" xfId="20217"/>
    <cellStyle name="SAPBEXexcBad9 57 9" xfId="22853"/>
    <cellStyle name="SAPBEXexcBad9 58" xfId="5238"/>
    <cellStyle name="SAPBEXexcBad9 58 2" xfId="9704"/>
    <cellStyle name="SAPBEXexcBad9 58 3" xfId="10739"/>
    <cellStyle name="SAPBEXexcBad9 58 4" xfId="13094"/>
    <cellStyle name="SAPBEXexcBad9 58 5" xfId="15593"/>
    <cellStyle name="SAPBEXexcBad9 58 6" xfId="17790"/>
    <cellStyle name="SAPBEXexcBad9 58 7" xfId="20289"/>
    <cellStyle name="SAPBEXexcBad9 58 8" xfId="22412"/>
    <cellStyle name="SAPBEXexcBad9 59" xfId="9533"/>
    <cellStyle name="SAPBEXexcBad9 6" xfId="3114"/>
    <cellStyle name="SAPBEXexcBad9 6 2" xfId="5652"/>
    <cellStyle name="SAPBEXexcBad9 6 3" xfId="9874"/>
    <cellStyle name="SAPBEXexcBad9 6 4" xfId="11696"/>
    <cellStyle name="SAPBEXexcBad9 6 5" xfId="14145"/>
    <cellStyle name="SAPBEXexcBad9 6 6" xfId="14972"/>
    <cellStyle name="SAPBEXexcBad9 6 7" xfId="18841"/>
    <cellStyle name="SAPBEXexcBad9 6 8" xfId="19668"/>
    <cellStyle name="SAPBEXexcBad9 6 9" xfId="23370"/>
    <cellStyle name="SAPBEXexcBad9 60" xfId="8616"/>
    <cellStyle name="SAPBEXexcBad9 61" xfId="14830"/>
    <cellStyle name="SAPBEXexcBad9 62" xfId="16893"/>
    <cellStyle name="SAPBEXexcBad9 63" xfId="19526"/>
    <cellStyle name="SAPBEXexcBad9 64" xfId="21589"/>
    <cellStyle name="SAPBEXexcBad9 65" xfId="24012"/>
    <cellStyle name="SAPBEXexcBad9 7" xfId="3041"/>
    <cellStyle name="SAPBEXexcBad9 7 2" xfId="5580"/>
    <cellStyle name="SAPBEXexcBad9 7 3" xfId="8854"/>
    <cellStyle name="SAPBEXexcBad9 7 4" xfId="11792"/>
    <cellStyle name="SAPBEXexcBad9 7 5" xfId="13839"/>
    <cellStyle name="SAPBEXexcBad9 7 6" xfId="15026"/>
    <cellStyle name="SAPBEXexcBad9 7 7" xfId="18535"/>
    <cellStyle name="SAPBEXexcBad9 7 8" xfId="19722"/>
    <cellStyle name="SAPBEXexcBad9 7 9" xfId="23096"/>
    <cellStyle name="SAPBEXexcBad9 8" xfId="3113"/>
    <cellStyle name="SAPBEXexcBad9 8 2" xfId="5651"/>
    <cellStyle name="SAPBEXexcBad9 8 3" xfId="9509"/>
    <cellStyle name="SAPBEXexcBad9 8 4" xfId="7974"/>
    <cellStyle name="SAPBEXexcBad9 8 5" xfId="14952"/>
    <cellStyle name="SAPBEXexcBad9 8 6" xfId="16088"/>
    <cellStyle name="SAPBEXexcBad9 8 7" xfId="19648"/>
    <cellStyle name="SAPBEXexcBad9 8 8" xfId="20784"/>
    <cellStyle name="SAPBEXexcBad9 8 9" xfId="24114"/>
    <cellStyle name="SAPBEXexcBad9 9" xfId="3101"/>
    <cellStyle name="SAPBEXexcBad9 9 2" xfId="5639"/>
    <cellStyle name="SAPBEXexcBad9 9 3" xfId="8659"/>
    <cellStyle name="SAPBEXexcBad9 9 4" xfId="12109"/>
    <cellStyle name="SAPBEXexcBad9 9 5" xfId="14591"/>
    <cellStyle name="SAPBEXexcBad9 9 6" xfId="16453"/>
    <cellStyle name="SAPBEXexcBad9 9 7" xfId="19287"/>
    <cellStyle name="SAPBEXexcBad9 9 8" xfId="21149"/>
    <cellStyle name="SAPBEXexcBad9 9 9" xfId="23783"/>
    <cellStyle name="SAPBEXexcCritical4" xfId="2949"/>
    <cellStyle name="SAPBEXexcCritical4 10" xfId="3317"/>
    <cellStyle name="SAPBEXexcCritical4 10 2" xfId="5855"/>
    <cellStyle name="SAPBEXexcCritical4 10 3" xfId="8064"/>
    <cellStyle name="SAPBEXexcCritical4 10 4" xfId="12191"/>
    <cellStyle name="SAPBEXexcCritical4 10 5" xfId="14676"/>
    <cellStyle name="SAPBEXexcCritical4 10 6" xfId="14616"/>
    <cellStyle name="SAPBEXexcCritical4 10 7" xfId="19372"/>
    <cellStyle name="SAPBEXexcCritical4 10 8" xfId="19312"/>
    <cellStyle name="SAPBEXexcCritical4 10 9" xfId="23865"/>
    <cellStyle name="SAPBEXexcCritical4 11" xfId="3457"/>
    <cellStyle name="SAPBEXexcCritical4 11 2" xfId="5995"/>
    <cellStyle name="SAPBEXexcCritical4 11 3" xfId="8622"/>
    <cellStyle name="SAPBEXexcCritical4 11 4" xfId="11422"/>
    <cellStyle name="SAPBEXexcCritical4 11 5" xfId="13718"/>
    <cellStyle name="SAPBEXexcCritical4 11 6" xfId="16215"/>
    <cellStyle name="SAPBEXexcCritical4 11 7" xfId="18414"/>
    <cellStyle name="SAPBEXexcCritical4 11 8" xfId="20911"/>
    <cellStyle name="SAPBEXexcCritical4 11 9" xfId="22984"/>
    <cellStyle name="SAPBEXexcCritical4 12" xfId="3376"/>
    <cellStyle name="SAPBEXexcCritical4 12 2" xfId="5914"/>
    <cellStyle name="SAPBEXexcCritical4 12 3" xfId="9942"/>
    <cellStyle name="SAPBEXexcCritical4 12 4" xfId="11873"/>
    <cellStyle name="SAPBEXexcCritical4 12 5" xfId="14337"/>
    <cellStyle name="SAPBEXexcCritical4 12 6" xfId="15713"/>
    <cellStyle name="SAPBEXexcCritical4 12 7" xfId="19033"/>
    <cellStyle name="SAPBEXexcCritical4 12 8" xfId="20409"/>
    <cellStyle name="SAPBEXexcCritical4 12 9" xfId="23549"/>
    <cellStyle name="SAPBEXexcCritical4 13" xfId="3619"/>
    <cellStyle name="SAPBEXexcCritical4 13 2" xfId="6157"/>
    <cellStyle name="SAPBEXexcCritical4 13 3" xfId="8634"/>
    <cellStyle name="SAPBEXexcCritical4 13 4" xfId="11306"/>
    <cellStyle name="SAPBEXexcCritical4 13 5" xfId="14891"/>
    <cellStyle name="SAPBEXexcCritical4 13 6" xfId="16258"/>
    <cellStyle name="SAPBEXexcCritical4 13 7" xfId="19587"/>
    <cellStyle name="SAPBEXexcCritical4 13 8" xfId="20954"/>
    <cellStyle name="SAPBEXexcCritical4 13 9" xfId="24058"/>
    <cellStyle name="SAPBEXexcCritical4 14" xfId="3498"/>
    <cellStyle name="SAPBEXexcCritical4 14 2" xfId="6036"/>
    <cellStyle name="SAPBEXexcCritical4 14 3" xfId="9542"/>
    <cellStyle name="SAPBEXexcCritical4 14 4" xfId="11577"/>
    <cellStyle name="SAPBEXexcCritical4 14 5" xfId="14014"/>
    <cellStyle name="SAPBEXexcCritical4 14 6" xfId="16165"/>
    <cellStyle name="SAPBEXexcCritical4 14 7" xfId="18710"/>
    <cellStyle name="SAPBEXexcCritical4 14 8" xfId="20861"/>
    <cellStyle name="SAPBEXexcCritical4 14 9" xfId="23251"/>
    <cellStyle name="SAPBEXexcCritical4 15" xfId="3702"/>
    <cellStyle name="SAPBEXexcCritical4 15 2" xfId="6240"/>
    <cellStyle name="SAPBEXexcCritical4 15 3" xfId="9513"/>
    <cellStyle name="SAPBEXexcCritical4 15 4" xfId="11728"/>
    <cellStyle name="SAPBEXexcCritical4 15 5" xfId="14179"/>
    <cellStyle name="SAPBEXexcCritical4 15 6" xfId="16513"/>
    <cellStyle name="SAPBEXexcCritical4 15 7" xfId="18875"/>
    <cellStyle name="SAPBEXexcCritical4 15 8" xfId="21209"/>
    <cellStyle name="SAPBEXexcCritical4 15 9" xfId="23402"/>
    <cellStyle name="SAPBEXexcCritical4 16" xfId="3764"/>
    <cellStyle name="SAPBEXexcCritical4 16 2" xfId="6302"/>
    <cellStyle name="SAPBEXexcCritical4 16 3" xfId="5464"/>
    <cellStyle name="SAPBEXexcCritical4 16 4" xfId="11323"/>
    <cellStyle name="SAPBEXexcCritical4 16 5" xfId="13732"/>
    <cellStyle name="SAPBEXexcCritical4 16 6" xfId="15703"/>
    <cellStyle name="SAPBEXexcCritical4 16 7" xfId="18428"/>
    <cellStyle name="SAPBEXexcCritical4 16 8" xfId="20399"/>
    <cellStyle name="SAPBEXexcCritical4 16 9" xfId="22997"/>
    <cellStyle name="SAPBEXexcCritical4 17" xfId="3838"/>
    <cellStyle name="SAPBEXexcCritical4 17 2" xfId="6376"/>
    <cellStyle name="SAPBEXexcCritical4 17 3" xfId="8096"/>
    <cellStyle name="SAPBEXexcCritical4 17 4" xfId="10631"/>
    <cellStyle name="SAPBEXexcCritical4 17 5" xfId="12980"/>
    <cellStyle name="SAPBEXexcCritical4 17 6" xfId="15807"/>
    <cellStyle name="SAPBEXexcCritical4 17 7" xfId="17676"/>
    <cellStyle name="SAPBEXexcCritical4 17 8" xfId="20503"/>
    <cellStyle name="SAPBEXexcCritical4 17 9" xfId="22304"/>
    <cellStyle name="SAPBEXexcCritical4 18" xfId="3876"/>
    <cellStyle name="SAPBEXexcCritical4 18 2" xfId="6414"/>
    <cellStyle name="SAPBEXexcCritical4 18 3" xfId="8884"/>
    <cellStyle name="SAPBEXexcCritical4 18 4" xfId="11703"/>
    <cellStyle name="SAPBEXexcCritical4 18 5" xfId="14152"/>
    <cellStyle name="SAPBEXexcCritical4 18 6" xfId="15752"/>
    <cellStyle name="SAPBEXexcCritical4 18 7" xfId="18848"/>
    <cellStyle name="SAPBEXexcCritical4 18 8" xfId="20448"/>
    <cellStyle name="SAPBEXexcCritical4 18 9" xfId="23377"/>
    <cellStyle name="SAPBEXexcCritical4 19" xfId="3886"/>
    <cellStyle name="SAPBEXexcCritical4 19 2" xfId="6424"/>
    <cellStyle name="SAPBEXexcCritical4 19 3" xfId="9488"/>
    <cellStyle name="SAPBEXexcCritical4 19 4" xfId="11799"/>
    <cellStyle name="SAPBEXexcCritical4 19 5" xfId="14256"/>
    <cellStyle name="SAPBEXexcCritical4 19 6" xfId="16607"/>
    <cellStyle name="SAPBEXexcCritical4 19 7" xfId="18952"/>
    <cellStyle name="SAPBEXexcCritical4 19 8" xfId="21303"/>
    <cellStyle name="SAPBEXexcCritical4 19 9" xfId="23474"/>
    <cellStyle name="SAPBEXexcCritical4 2" xfId="3068"/>
    <cellStyle name="SAPBEXexcCritical4 2 2" xfId="5606"/>
    <cellStyle name="SAPBEXexcCritical4 2 3" xfId="9994"/>
    <cellStyle name="SAPBEXexcCritical4 2 4" xfId="11146"/>
    <cellStyle name="SAPBEXexcCritical4 2 5" xfId="13542"/>
    <cellStyle name="SAPBEXexcCritical4 2 6" xfId="15232"/>
    <cellStyle name="SAPBEXexcCritical4 2 7" xfId="18238"/>
    <cellStyle name="SAPBEXexcCritical4 2 8" xfId="19928"/>
    <cellStyle name="SAPBEXexcCritical4 2 9" xfId="22819"/>
    <cellStyle name="SAPBEXexcCritical4 20" xfId="3862"/>
    <cellStyle name="SAPBEXexcCritical4 20 2" xfId="6400"/>
    <cellStyle name="SAPBEXexcCritical4 20 3" xfId="5500"/>
    <cellStyle name="SAPBEXexcCritical4 20 4" xfId="11489"/>
    <cellStyle name="SAPBEXexcCritical4 20 5" xfId="13916"/>
    <cellStyle name="SAPBEXexcCritical4 20 6" xfId="13712"/>
    <cellStyle name="SAPBEXexcCritical4 20 7" xfId="18612"/>
    <cellStyle name="SAPBEXexcCritical4 20 8" xfId="18408"/>
    <cellStyle name="SAPBEXexcCritical4 20 9" xfId="23164"/>
    <cellStyle name="SAPBEXexcCritical4 21" xfId="4024"/>
    <cellStyle name="SAPBEXexcCritical4 21 2" xfId="6562"/>
    <cellStyle name="SAPBEXexcCritical4 21 3" xfId="8635"/>
    <cellStyle name="SAPBEXexcCritical4 21 4" xfId="12250"/>
    <cellStyle name="SAPBEXexcCritical4 21 5" xfId="12317"/>
    <cellStyle name="SAPBEXexcCritical4 21 6" xfId="15915"/>
    <cellStyle name="SAPBEXexcCritical4 21 7" xfId="17013"/>
    <cellStyle name="SAPBEXexcCritical4 21 8" xfId="20611"/>
    <cellStyle name="SAPBEXexcCritical4 21 9" xfId="21708"/>
    <cellStyle name="SAPBEXexcCritical4 22" xfId="4044"/>
    <cellStyle name="SAPBEXexcCritical4 22 2" xfId="6582"/>
    <cellStyle name="SAPBEXexcCritical4 22 3" xfId="9829"/>
    <cellStyle name="SAPBEXexcCritical4 22 4" xfId="10142"/>
    <cellStyle name="SAPBEXexcCritical4 22 5" xfId="14946"/>
    <cellStyle name="SAPBEXexcCritical4 22 6" xfId="16322"/>
    <cellStyle name="SAPBEXexcCritical4 22 7" xfId="19642"/>
    <cellStyle name="SAPBEXexcCritical4 22 8" xfId="21018"/>
    <cellStyle name="SAPBEXexcCritical4 22 9" xfId="24109"/>
    <cellStyle name="SAPBEXexcCritical4 23" xfId="3974"/>
    <cellStyle name="SAPBEXexcCritical4 23 2" xfId="6512"/>
    <cellStyle name="SAPBEXexcCritical4 23 3" xfId="9658"/>
    <cellStyle name="SAPBEXexcCritical4 23 4" xfId="10242"/>
    <cellStyle name="SAPBEXexcCritical4 23 5" xfId="14826"/>
    <cellStyle name="SAPBEXexcCritical4 23 6" xfId="16411"/>
    <cellStyle name="SAPBEXexcCritical4 23 7" xfId="19522"/>
    <cellStyle name="SAPBEXexcCritical4 23 8" xfId="21107"/>
    <cellStyle name="SAPBEXexcCritical4 23 9" xfId="24009"/>
    <cellStyle name="SAPBEXexcCritical4 24" xfId="4073"/>
    <cellStyle name="SAPBEXexcCritical4 24 2" xfId="6611"/>
    <cellStyle name="SAPBEXexcCritical4 24 3" xfId="8932"/>
    <cellStyle name="SAPBEXexcCritical4 24 4" xfId="11545"/>
    <cellStyle name="SAPBEXexcCritical4 24 5" xfId="13979"/>
    <cellStyle name="SAPBEXexcCritical4 24 6" xfId="16368"/>
    <cellStyle name="SAPBEXexcCritical4 24 7" xfId="18675"/>
    <cellStyle name="SAPBEXexcCritical4 24 8" xfId="21064"/>
    <cellStyle name="SAPBEXexcCritical4 24 9" xfId="23219"/>
    <cellStyle name="SAPBEXexcCritical4 25" xfId="3892"/>
    <cellStyle name="SAPBEXexcCritical4 25 2" xfId="6430"/>
    <cellStyle name="SAPBEXexcCritical4 25 3" xfId="7880"/>
    <cellStyle name="SAPBEXexcCritical4 25 4" xfId="10621"/>
    <cellStyle name="SAPBEXexcCritical4 25 5" xfId="12970"/>
    <cellStyle name="SAPBEXexcCritical4 25 6" xfId="16331"/>
    <cellStyle name="SAPBEXexcCritical4 25 7" xfId="17666"/>
    <cellStyle name="SAPBEXexcCritical4 25 8" xfId="21027"/>
    <cellStyle name="SAPBEXexcCritical4 25 9" xfId="22294"/>
    <cellStyle name="SAPBEXexcCritical4 26" xfId="3793"/>
    <cellStyle name="SAPBEXexcCritical4 26 2" xfId="6331"/>
    <cellStyle name="SAPBEXexcCritical4 26 3" xfId="8433"/>
    <cellStyle name="SAPBEXexcCritical4 26 4" xfId="10646"/>
    <cellStyle name="SAPBEXexcCritical4 26 5" xfId="12995"/>
    <cellStyle name="SAPBEXexcCritical4 26 6" xfId="15842"/>
    <cellStyle name="SAPBEXexcCritical4 26 7" xfId="17691"/>
    <cellStyle name="SAPBEXexcCritical4 26 8" xfId="20538"/>
    <cellStyle name="SAPBEXexcCritical4 26 9" xfId="22319"/>
    <cellStyle name="SAPBEXexcCritical4 27" xfId="4128"/>
    <cellStyle name="SAPBEXexcCritical4 27 2" xfId="6666"/>
    <cellStyle name="SAPBEXexcCritical4 27 3" xfId="8471"/>
    <cellStyle name="SAPBEXexcCritical4 27 4" xfId="11371"/>
    <cellStyle name="SAPBEXexcCritical4 27 5" xfId="13785"/>
    <cellStyle name="SAPBEXexcCritical4 27 6" xfId="12466"/>
    <cellStyle name="SAPBEXexcCritical4 27 7" xfId="18481"/>
    <cellStyle name="SAPBEXexcCritical4 27 8" xfId="17162"/>
    <cellStyle name="SAPBEXexcCritical4 27 9" xfId="23045"/>
    <cellStyle name="SAPBEXexcCritical4 28" xfId="4200"/>
    <cellStyle name="SAPBEXexcCritical4 28 2" xfId="6738"/>
    <cellStyle name="SAPBEXexcCritical4 28 3" xfId="8923"/>
    <cellStyle name="SAPBEXexcCritical4 28 4" xfId="10719"/>
    <cellStyle name="SAPBEXexcCritical4 28 5" xfId="13074"/>
    <cellStyle name="SAPBEXexcCritical4 28 6" xfId="15947"/>
    <cellStyle name="SAPBEXexcCritical4 28 7" xfId="17770"/>
    <cellStyle name="SAPBEXexcCritical4 28 8" xfId="20643"/>
    <cellStyle name="SAPBEXexcCritical4 28 9" xfId="22392"/>
    <cellStyle name="SAPBEXexcCritical4 29" xfId="4242"/>
    <cellStyle name="SAPBEXexcCritical4 29 2" xfId="6780"/>
    <cellStyle name="SAPBEXexcCritical4 29 3" xfId="9638"/>
    <cellStyle name="SAPBEXexcCritical4 29 4" xfId="10742"/>
    <cellStyle name="SAPBEXexcCritical4 29 5" xfId="13097"/>
    <cellStyle name="SAPBEXexcCritical4 29 6" xfId="15626"/>
    <cellStyle name="SAPBEXexcCritical4 29 7" xfId="17793"/>
    <cellStyle name="SAPBEXexcCritical4 29 8" xfId="20322"/>
    <cellStyle name="SAPBEXexcCritical4 29 9" xfId="22415"/>
    <cellStyle name="SAPBEXexcCritical4 3" xfId="3120"/>
    <cellStyle name="SAPBEXexcCritical4 3 2" xfId="5658"/>
    <cellStyle name="SAPBEXexcCritical4 3 3" xfId="10182"/>
    <cellStyle name="SAPBEXexcCritical4 3 4" xfId="11653"/>
    <cellStyle name="SAPBEXexcCritical4 3 5" xfId="14099"/>
    <cellStyle name="SAPBEXexcCritical4 3 6" xfId="16185"/>
    <cellStyle name="SAPBEXexcCritical4 3 7" xfId="18795"/>
    <cellStyle name="SAPBEXexcCritical4 3 8" xfId="20881"/>
    <cellStyle name="SAPBEXexcCritical4 3 9" xfId="23328"/>
    <cellStyle name="SAPBEXexcCritical4 30" xfId="4285"/>
    <cellStyle name="SAPBEXexcCritical4 30 2" xfId="6823"/>
    <cellStyle name="SAPBEXexcCritical4 30 3" xfId="8969"/>
    <cellStyle name="SAPBEXexcCritical4 30 4" xfId="12154"/>
    <cellStyle name="SAPBEXexcCritical4 30 5" xfId="14637"/>
    <cellStyle name="SAPBEXexcCritical4 30 6" xfId="15362"/>
    <cellStyle name="SAPBEXexcCritical4 30 7" xfId="19333"/>
    <cellStyle name="SAPBEXexcCritical4 30 8" xfId="20058"/>
    <cellStyle name="SAPBEXexcCritical4 30 9" xfId="23828"/>
    <cellStyle name="SAPBEXexcCritical4 31" xfId="4328"/>
    <cellStyle name="SAPBEXexcCritical4 31 2" xfId="6866"/>
    <cellStyle name="SAPBEXexcCritical4 31 3" xfId="9787"/>
    <cellStyle name="SAPBEXexcCritical4 31 4" xfId="11148"/>
    <cellStyle name="SAPBEXexcCritical4 31 5" xfId="14895"/>
    <cellStyle name="SAPBEXexcCritical4 31 6" xfId="15350"/>
    <cellStyle name="SAPBEXexcCritical4 31 7" xfId="19591"/>
    <cellStyle name="SAPBEXexcCritical4 31 8" xfId="20046"/>
    <cellStyle name="SAPBEXexcCritical4 31 9" xfId="24061"/>
    <cellStyle name="SAPBEXexcCritical4 32" xfId="4473"/>
    <cellStyle name="SAPBEXexcCritical4 32 2" xfId="7011"/>
    <cellStyle name="SAPBEXexcCritical4 32 3" xfId="8155"/>
    <cellStyle name="SAPBEXexcCritical4 32 4" xfId="10342"/>
    <cellStyle name="SAPBEXexcCritical4 32 5" xfId="12620"/>
    <cellStyle name="SAPBEXexcCritical4 32 6" xfId="15829"/>
    <cellStyle name="SAPBEXexcCritical4 32 7" xfId="17316"/>
    <cellStyle name="SAPBEXexcCritical4 32 8" xfId="20525"/>
    <cellStyle name="SAPBEXexcCritical4 32 9" xfId="21975"/>
    <cellStyle name="SAPBEXexcCritical4 33" xfId="4383"/>
    <cellStyle name="SAPBEXexcCritical4 33 2" xfId="6921"/>
    <cellStyle name="SAPBEXexcCritical4 33 3" xfId="5436"/>
    <cellStyle name="SAPBEXexcCritical4 33 4" xfId="10837"/>
    <cellStyle name="SAPBEXexcCritical4 33 5" xfId="13202"/>
    <cellStyle name="SAPBEXexcCritical4 33 6" xfId="15491"/>
    <cellStyle name="SAPBEXexcCritical4 33 7" xfId="17898"/>
    <cellStyle name="SAPBEXexcCritical4 33 8" xfId="20187"/>
    <cellStyle name="SAPBEXexcCritical4 33 9" xfId="22508"/>
    <cellStyle name="SAPBEXexcCritical4 34" xfId="4442"/>
    <cellStyle name="SAPBEXexcCritical4 34 2" xfId="6980"/>
    <cellStyle name="SAPBEXexcCritical4 34 3" xfId="9597"/>
    <cellStyle name="SAPBEXexcCritical4 34 4" xfId="9330"/>
    <cellStyle name="SAPBEXexcCritical4 34 5" xfId="14936"/>
    <cellStyle name="SAPBEXexcCritical4 34 6" xfId="15098"/>
    <cellStyle name="SAPBEXexcCritical4 34 7" xfId="19632"/>
    <cellStyle name="SAPBEXexcCritical4 34 8" xfId="19794"/>
    <cellStyle name="SAPBEXexcCritical4 34 9" xfId="24099"/>
    <cellStyle name="SAPBEXexcCritical4 35" xfId="4568"/>
    <cellStyle name="SAPBEXexcCritical4 35 2" xfId="7106"/>
    <cellStyle name="SAPBEXexcCritical4 35 3" xfId="9145"/>
    <cellStyle name="SAPBEXexcCritical4 35 4" xfId="11381"/>
    <cellStyle name="SAPBEXexcCritical4 35 5" xfId="13795"/>
    <cellStyle name="SAPBEXexcCritical4 35 6" xfId="15429"/>
    <cellStyle name="SAPBEXexcCritical4 35 7" xfId="18491"/>
    <cellStyle name="SAPBEXexcCritical4 35 8" xfId="20125"/>
    <cellStyle name="SAPBEXexcCritical4 35 9" xfId="23055"/>
    <cellStyle name="SAPBEXexcCritical4 36" xfId="4532"/>
    <cellStyle name="SAPBEXexcCritical4 36 2" xfId="7070"/>
    <cellStyle name="SAPBEXexcCritical4 36 3" xfId="5485"/>
    <cellStyle name="SAPBEXexcCritical4 36 4" xfId="12298"/>
    <cellStyle name="SAPBEXexcCritical4 36 5" xfId="14532"/>
    <cellStyle name="SAPBEXexcCritical4 36 6" xfId="16348"/>
    <cellStyle name="SAPBEXexcCritical4 36 7" xfId="19228"/>
    <cellStyle name="SAPBEXexcCritical4 36 8" xfId="21044"/>
    <cellStyle name="SAPBEXexcCritical4 36 9" xfId="23724"/>
    <cellStyle name="SAPBEXexcCritical4 37" xfId="4586"/>
    <cellStyle name="SAPBEXexcCritical4 37 2" xfId="7124"/>
    <cellStyle name="SAPBEXexcCritical4 37 3" xfId="9529"/>
    <cellStyle name="SAPBEXexcCritical4 37 4" xfId="12099"/>
    <cellStyle name="SAPBEXexcCritical4 37 5" xfId="14727"/>
    <cellStyle name="SAPBEXexcCritical4 37 6" xfId="16051"/>
    <cellStyle name="SAPBEXexcCritical4 37 7" xfId="19423"/>
    <cellStyle name="SAPBEXexcCritical4 37 8" xfId="20747"/>
    <cellStyle name="SAPBEXexcCritical4 37 9" xfId="23913"/>
    <cellStyle name="SAPBEXexcCritical4 38" xfId="4772"/>
    <cellStyle name="SAPBEXexcCritical4 38 2" xfId="7310"/>
    <cellStyle name="SAPBEXexcCritical4 38 3" xfId="10101"/>
    <cellStyle name="SAPBEXexcCritical4 38 4" xfId="11123"/>
    <cellStyle name="SAPBEXexcCritical4 38 5" xfId="13518"/>
    <cellStyle name="SAPBEXexcCritical4 38 6" xfId="16632"/>
    <cellStyle name="SAPBEXexcCritical4 38 7" xfId="18214"/>
    <cellStyle name="SAPBEXexcCritical4 38 8" xfId="21328"/>
    <cellStyle name="SAPBEXexcCritical4 38 9" xfId="22796"/>
    <cellStyle name="SAPBEXexcCritical4 39" xfId="4782"/>
    <cellStyle name="SAPBEXexcCritical4 39 2" xfId="7320"/>
    <cellStyle name="SAPBEXexcCritical4 39 3" xfId="10011"/>
    <cellStyle name="SAPBEXexcCritical4 39 4" xfId="11012"/>
    <cellStyle name="SAPBEXexcCritical4 39 5" xfId="13391"/>
    <cellStyle name="SAPBEXexcCritical4 39 6" xfId="16672"/>
    <cellStyle name="SAPBEXexcCritical4 39 7" xfId="18087"/>
    <cellStyle name="SAPBEXexcCritical4 39 8" xfId="21368"/>
    <cellStyle name="SAPBEXexcCritical4 39 9" xfId="22685"/>
    <cellStyle name="SAPBEXexcCritical4 4" xfId="3007"/>
    <cellStyle name="SAPBEXexcCritical4 4 2" xfId="5546"/>
    <cellStyle name="SAPBEXexcCritical4 4 3" xfId="7983"/>
    <cellStyle name="SAPBEXexcCritical4 4 4" xfId="12214"/>
    <cellStyle name="SAPBEXexcCritical4 4 5" xfId="14840"/>
    <cellStyle name="SAPBEXexcCritical4 4 6" xfId="16909"/>
    <cellStyle name="SAPBEXexcCritical4 4 7" xfId="19536"/>
    <cellStyle name="SAPBEXexcCritical4 4 8" xfId="21605"/>
    <cellStyle name="SAPBEXexcCritical4 4 9" xfId="24021"/>
    <cellStyle name="SAPBEXexcCritical4 40" xfId="4758"/>
    <cellStyle name="SAPBEXexcCritical4 40 2" xfId="7296"/>
    <cellStyle name="SAPBEXexcCritical4 40 3" xfId="5509"/>
    <cellStyle name="SAPBEXexcCritical4 40 4" xfId="8057"/>
    <cellStyle name="SAPBEXexcCritical4 40 5" xfId="12391"/>
    <cellStyle name="SAPBEXexcCritical4 40 6" xfId="15672"/>
    <cellStyle name="SAPBEXexcCritical4 40 7" xfId="17087"/>
    <cellStyle name="SAPBEXexcCritical4 40 8" xfId="20368"/>
    <cellStyle name="SAPBEXexcCritical4 40 9" xfId="21776"/>
    <cellStyle name="SAPBEXexcCritical4 41" xfId="4878"/>
    <cellStyle name="SAPBEXexcCritical4 41 2" xfId="7416"/>
    <cellStyle name="SAPBEXexcCritical4 41 3" xfId="8428"/>
    <cellStyle name="SAPBEXexcCritical4 41 4" xfId="10977"/>
    <cellStyle name="SAPBEXexcCritical4 41 5" xfId="13349"/>
    <cellStyle name="SAPBEXexcCritical4 41 6" xfId="16826"/>
    <cellStyle name="SAPBEXexcCritical4 41 7" xfId="18045"/>
    <cellStyle name="SAPBEXexcCritical4 41 8" xfId="21522"/>
    <cellStyle name="SAPBEXexcCritical4 41 9" xfId="22648"/>
    <cellStyle name="SAPBEXexcCritical4 42" xfId="4788"/>
    <cellStyle name="SAPBEXexcCritical4 42 2" xfId="7326"/>
    <cellStyle name="SAPBEXexcCritical4 42 3" xfId="8273"/>
    <cellStyle name="SAPBEXexcCritical4 42 4" xfId="10880"/>
    <cellStyle name="SAPBEXexcCritical4 42 5" xfId="13247"/>
    <cellStyle name="SAPBEXexcCritical4 42 6" xfId="16357"/>
    <cellStyle name="SAPBEXexcCritical4 42 7" xfId="17943"/>
    <cellStyle name="SAPBEXexcCritical4 42 8" xfId="21053"/>
    <cellStyle name="SAPBEXexcCritical4 42 9" xfId="22551"/>
    <cellStyle name="SAPBEXexcCritical4 43" xfId="4843"/>
    <cellStyle name="SAPBEXexcCritical4 43 2" xfId="7381"/>
    <cellStyle name="SAPBEXexcCritical4 43 3" xfId="8781"/>
    <cellStyle name="SAPBEXexcCritical4 43 4" xfId="11957"/>
    <cellStyle name="SAPBEXexcCritical4 43 5" xfId="14432"/>
    <cellStyle name="SAPBEXexcCritical4 43 6" xfId="16635"/>
    <cellStyle name="SAPBEXexcCritical4 43 7" xfId="19128"/>
    <cellStyle name="SAPBEXexcCritical4 43 8" xfId="21331"/>
    <cellStyle name="SAPBEXexcCritical4 43 9" xfId="23632"/>
    <cellStyle name="SAPBEXexcCritical4 44" xfId="4966"/>
    <cellStyle name="SAPBEXexcCritical4 44 2" xfId="7504"/>
    <cellStyle name="SAPBEXexcCritical4 44 3" xfId="9044"/>
    <cellStyle name="SAPBEXexcCritical4 44 4" xfId="11739"/>
    <cellStyle name="SAPBEXexcCritical4 44 5" xfId="14190"/>
    <cellStyle name="SAPBEXexcCritical4 44 6" xfId="16226"/>
    <cellStyle name="SAPBEXexcCritical4 44 7" xfId="18886"/>
    <cellStyle name="SAPBEXexcCritical4 44 8" xfId="20922"/>
    <cellStyle name="SAPBEXexcCritical4 44 9" xfId="23413"/>
    <cellStyle name="SAPBEXexcCritical4 45" xfId="4934"/>
    <cellStyle name="SAPBEXexcCritical4 45 2" xfId="7472"/>
    <cellStyle name="SAPBEXexcCritical4 45 3" xfId="8050"/>
    <cellStyle name="SAPBEXexcCritical4 45 4" xfId="12144"/>
    <cellStyle name="SAPBEXexcCritical4 45 5" xfId="14627"/>
    <cellStyle name="SAPBEXexcCritical4 45 6" xfId="15067"/>
    <cellStyle name="SAPBEXexcCritical4 45 7" xfId="19323"/>
    <cellStyle name="SAPBEXexcCritical4 45 8" xfId="19763"/>
    <cellStyle name="SAPBEXexcCritical4 45 9" xfId="23818"/>
    <cellStyle name="SAPBEXexcCritical4 46" xfId="4980"/>
    <cellStyle name="SAPBEXexcCritical4 46 2" xfId="7518"/>
    <cellStyle name="SAPBEXexcCritical4 46 3" xfId="7773"/>
    <cellStyle name="SAPBEXexcCritical4 46 4" xfId="10733"/>
    <cellStyle name="SAPBEXexcCritical4 46 5" xfId="13088"/>
    <cellStyle name="SAPBEXexcCritical4 46 6" xfId="15512"/>
    <cellStyle name="SAPBEXexcCritical4 46 7" xfId="17784"/>
    <cellStyle name="SAPBEXexcCritical4 46 8" xfId="20208"/>
    <cellStyle name="SAPBEXexcCritical4 46 9" xfId="22406"/>
    <cellStyle name="SAPBEXexcCritical4 47" xfId="5018"/>
    <cellStyle name="SAPBEXexcCritical4 47 2" xfId="7556"/>
    <cellStyle name="SAPBEXexcCritical4 47 3" xfId="10184"/>
    <cellStyle name="SAPBEXexcCritical4 47 4" xfId="10449"/>
    <cellStyle name="SAPBEXexcCritical4 47 5" xfId="12778"/>
    <cellStyle name="SAPBEXexcCritical4 47 6" xfId="16774"/>
    <cellStyle name="SAPBEXexcCritical4 47 7" xfId="17474"/>
    <cellStyle name="SAPBEXexcCritical4 47 8" xfId="21470"/>
    <cellStyle name="SAPBEXexcCritical4 47 9" xfId="22120"/>
    <cellStyle name="SAPBEXexcCritical4 48" xfId="5130"/>
    <cellStyle name="SAPBEXexcCritical4 48 2" xfId="7668"/>
    <cellStyle name="SAPBEXexcCritical4 48 3" xfId="9559"/>
    <cellStyle name="SAPBEXexcCritical4 48 4" xfId="10550"/>
    <cellStyle name="SAPBEXexcCritical4 48 5" xfId="12893"/>
    <cellStyle name="SAPBEXexcCritical4 48 6" xfId="15499"/>
    <cellStyle name="SAPBEXexcCritical4 48 7" xfId="17589"/>
    <cellStyle name="SAPBEXexcCritical4 48 8" xfId="20195"/>
    <cellStyle name="SAPBEXexcCritical4 48 9" xfId="22221"/>
    <cellStyle name="SAPBEXexcCritical4 49" xfId="5199"/>
    <cellStyle name="SAPBEXexcCritical4 49 2" xfId="7738"/>
    <cellStyle name="SAPBEXexcCritical4 49 3" xfId="8460"/>
    <cellStyle name="SAPBEXexcCritical4 49 4" xfId="10908"/>
    <cellStyle name="SAPBEXexcCritical4 49 5" xfId="14897"/>
    <cellStyle name="SAPBEXexcCritical4 49 6" xfId="16932"/>
    <cellStyle name="SAPBEXexcCritical4 49 7" xfId="19593"/>
    <cellStyle name="SAPBEXexcCritical4 49 8" xfId="21628"/>
    <cellStyle name="SAPBEXexcCritical4 49 9" xfId="24063"/>
    <cellStyle name="SAPBEXexcCritical4 5" xfId="3099"/>
    <cellStyle name="SAPBEXexcCritical4 5 2" xfId="5637"/>
    <cellStyle name="SAPBEXexcCritical4 5 3" xfId="10193"/>
    <cellStyle name="SAPBEXexcCritical4 5 4" xfId="10298"/>
    <cellStyle name="SAPBEXexcCritical4 5 5" xfId="12612"/>
    <cellStyle name="SAPBEXexcCritical4 5 6" xfId="16070"/>
    <cellStyle name="SAPBEXexcCritical4 5 7" xfId="17308"/>
    <cellStyle name="SAPBEXexcCritical4 5 8" xfId="20766"/>
    <cellStyle name="SAPBEXexcCritical4 5 9" xfId="21968"/>
    <cellStyle name="SAPBEXexcCritical4 50" xfId="5236"/>
    <cellStyle name="SAPBEXexcCritical4 50 2" xfId="5460"/>
    <cellStyle name="SAPBEXexcCritical4 50 3" xfId="10721"/>
    <cellStyle name="SAPBEXexcCritical4 50 4" xfId="13076"/>
    <cellStyle name="SAPBEXexcCritical4 50 5" xfId="15912"/>
    <cellStyle name="SAPBEXexcCritical4 50 6" xfId="17772"/>
    <cellStyle name="SAPBEXexcCritical4 50 7" xfId="20608"/>
    <cellStyle name="SAPBEXexcCritical4 50 8" xfId="22394"/>
    <cellStyle name="SAPBEXexcCritical4 51" xfId="9760"/>
    <cellStyle name="SAPBEXexcCritical4 52" xfId="10726"/>
    <cellStyle name="SAPBEXexcCritical4 53" xfId="13081"/>
    <cellStyle name="SAPBEXexcCritical4 54" xfId="15678"/>
    <cellStyle name="SAPBEXexcCritical4 55" xfId="17777"/>
    <cellStyle name="SAPBEXexcCritical4 56" xfId="20374"/>
    <cellStyle name="SAPBEXexcCritical4 57" xfId="22399"/>
    <cellStyle name="SAPBEXexcCritical4 6" xfId="3145"/>
    <cellStyle name="SAPBEXexcCritical4 6 2" xfId="5683"/>
    <cellStyle name="SAPBEXexcCritical4 6 3" xfId="10145"/>
    <cellStyle name="SAPBEXexcCritical4 6 4" xfId="11528"/>
    <cellStyle name="SAPBEXexcCritical4 6 5" xfId="13958"/>
    <cellStyle name="SAPBEXexcCritical4 6 6" xfId="16779"/>
    <cellStyle name="SAPBEXexcCritical4 6 7" xfId="18654"/>
    <cellStyle name="SAPBEXexcCritical4 6 8" xfId="21475"/>
    <cellStyle name="SAPBEXexcCritical4 6 9" xfId="23202"/>
    <cellStyle name="SAPBEXexcCritical4 7" xfId="3188"/>
    <cellStyle name="SAPBEXexcCritical4 7 2" xfId="5726"/>
    <cellStyle name="SAPBEXexcCritical4 7 3" xfId="9333"/>
    <cellStyle name="SAPBEXexcCritical4 7 4" xfId="10735"/>
    <cellStyle name="SAPBEXexcCritical4 7 5" xfId="13090"/>
    <cellStyle name="SAPBEXexcCritical4 7 6" xfId="16225"/>
    <cellStyle name="SAPBEXexcCritical4 7 7" xfId="17786"/>
    <cellStyle name="SAPBEXexcCritical4 7 8" xfId="20921"/>
    <cellStyle name="SAPBEXexcCritical4 7 9" xfId="22408"/>
    <cellStyle name="SAPBEXexcCritical4 8" xfId="3231"/>
    <cellStyle name="SAPBEXexcCritical4 8 2" xfId="5769"/>
    <cellStyle name="SAPBEXexcCritical4 8 3" xfId="9838"/>
    <cellStyle name="SAPBEXexcCritical4 8 4" xfId="11679"/>
    <cellStyle name="SAPBEXexcCritical4 8 5" xfId="14126"/>
    <cellStyle name="SAPBEXexcCritical4 8 6" xfId="16794"/>
    <cellStyle name="SAPBEXexcCritical4 8 7" xfId="18822"/>
    <cellStyle name="SAPBEXexcCritical4 8 8" xfId="21490"/>
    <cellStyle name="SAPBEXexcCritical4 8 9" xfId="23353"/>
    <cellStyle name="SAPBEXexcCritical4 9" xfId="3274"/>
    <cellStyle name="SAPBEXexcCritical4 9 2" xfId="5812"/>
    <cellStyle name="SAPBEXexcCritical4 9 3" xfId="5427"/>
    <cellStyle name="SAPBEXexcCritical4 9 4" xfId="10405"/>
    <cellStyle name="SAPBEXexcCritical4 9 5" xfId="12728"/>
    <cellStyle name="SAPBEXexcCritical4 9 6" xfId="15409"/>
    <cellStyle name="SAPBEXexcCritical4 9 7" xfId="17424"/>
    <cellStyle name="SAPBEXexcCritical4 9 8" xfId="20105"/>
    <cellStyle name="SAPBEXexcCritical4 9 9" xfId="22076"/>
    <cellStyle name="SAPBEXexcCritical5" xfId="2950"/>
    <cellStyle name="SAPBEXexcCritical5 10" xfId="3288"/>
    <cellStyle name="SAPBEXexcCritical5 10 2" xfId="5826"/>
    <cellStyle name="SAPBEXexcCritical5 10 3" xfId="8108"/>
    <cellStyle name="SAPBEXexcCritical5 10 4" xfId="11245"/>
    <cellStyle name="SAPBEXexcCritical5 10 5" xfId="13650"/>
    <cellStyle name="SAPBEXexcCritical5 10 6" xfId="16431"/>
    <cellStyle name="SAPBEXexcCritical5 10 7" xfId="18346"/>
    <cellStyle name="SAPBEXexcCritical5 10 8" xfId="21127"/>
    <cellStyle name="SAPBEXexcCritical5 10 9" xfId="22919"/>
    <cellStyle name="SAPBEXexcCritical5 11" xfId="3276"/>
    <cellStyle name="SAPBEXexcCritical5 11 2" xfId="5814"/>
    <cellStyle name="SAPBEXexcCritical5 11 3" xfId="5473"/>
    <cellStyle name="SAPBEXexcCritical5 11 4" xfId="10623"/>
    <cellStyle name="SAPBEXexcCritical5 11 5" xfId="12972"/>
    <cellStyle name="SAPBEXexcCritical5 11 6" xfId="12799"/>
    <cellStyle name="SAPBEXexcCritical5 11 7" xfId="17668"/>
    <cellStyle name="SAPBEXexcCritical5 11 8" xfId="17495"/>
    <cellStyle name="SAPBEXexcCritical5 11 9" xfId="22296"/>
    <cellStyle name="SAPBEXexcCritical5 12" xfId="3372"/>
    <cellStyle name="SAPBEXexcCritical5 12 2" xfId="5910"/>
    <cellStyle name="SAPBEXexcCritical5 12 3" xfId="9328"/>
    <cellStyle name="SAPBEXexcCritical5 12 4" xfId="8242"/>
    <cellStyle name="SAPBEXexcCritical5 12 5" xfId="12500"/>
    <cellStyle name="SAPBEXexcCritical5 12 6" xfId="16392"/>
    <cellStyle name="SAPBEXexcCritical5 12 7" xfId="17196"/>
    <cellStyle name="SAPBEXexcCritical5 12 8" xfId="21088"/>
    <cellStyle name="SAPBEXexcCritical5 12 9" xfId="21869"/>
    <cellStyle name="SAPBEXexcCritical5 13" xfId="3617"/>
    <cellStyle name="SAPBEXexcCritical5 13 2" xfId="6155"/>
    <cellStyle name="SAPBEXexcCritical5 13 3" xfId="9745"/>
    <cellStyle name="SAPBEXexcCritical5 13 4" xfId="10271"/>
    <cellStyle name="SAPBEXexcCritical5 13 5" xfId="12581"/>
    <cellStyle name="SAPBEXexcCritical5 13 6" xfId="15198"/>
    <cellStyle name="SAPBEXexcCritical5 13 7" xfId="17277"/>
    <cellStyle name="SAPBEXexcCritical5 13 8" xfId="19894"/>
    <cellStyle name="SAPBEXexcCritical5 13 9" xfId="21940"/>
    <cellStyle name="SAPBEXexcCritical5 14" xfId="3546"/>
    <cellStyle name="SAPBEXexcCritical5 14 2" xfId="6084"/>
    <cellStyle name="SAPBEXexcCritical5 14 3" xfId="9100"/>
    <cellStyle name="SAPBEXexcCritical5 14 4" xfId="11884"/>
    <cellStyle name="SAPBEXexcCritical5 14 5" xfId="14350"/>
    <cellStyle name="SAPBEXexcCritical5 14 6" xfId="16701"/>
    <cellStyle name="SAPBEXexcCritical5 14 7" xfId="19046"/>
    <cellStyle name="SAPBEXexcCritical5 14 8" xfId="21397"/>
    <cellStyle name="SAPBEXexcCritical5 14 9" xfId="23560"/>
    <cellStyle name="SAPBEXexcCritical5 15" xfId="3700"/>
    <cellStyle name="SAPBEXexcCritical5 15 2" xfId="6238"/>
    <cellStyle name="SAPBEXexcCritical5 15 3" xfId="8300"/>
    <cellStyle name="SAPBEXexcCritical5 15 4" xfId="11028"/>
    <cellStyle name="SAPBEXexcCritical5 15 5" xfId="13410"/>
    <cellStyle name="SAPBEXexcCritical5 15 6" xfId="15069"/>
    <cellStyle name="SAPBEXexcCritical5 15 7" xfId="18106"/>
    <cellStyle name="SAPBEXexcCritical5 15 8" xfId="19765"/>
    <cellStyle name="SAPBEXexcCritical5 15 9" xfId="22701"/>
    <cellStyle name="SAPBEXexcCritical5 16" xfId="3762"/>
    <cellStyle name="SAPBEXexcCritical5 16 2" xfId="6300"/>
    <cellStyle name="SAPBEXexcCritical5 16 3" xfId="9683"/>
    <cellStyle name="SAPBEXexcCritical5 16 4" xfId="10955"/>
    <cellStyle name="SAPBEXexcCritical5 16 5" xfId="13326"/>
    <cellStyle name="SAPBEXexcCritical5 16 6" xfId="15650"/>
    <cellStyle name="SAPBEXexcCritical5 16 7" xfId="18022"/>
    <cellStyle name="SAPBEXexcCritical5 16 8" xfId="20346"/>
    <cellStyle name="SAPBEXexcCritical5 16 9" xfId="22626"/>
    <cellStyle name="SAPBEXexcCritical5 17" xfId="3837"/>
    <cellStyle name="SAPBEXexcCritical5 17 2" xfId="6375"/>
    <cellStyle name="SAPBEXexcCritical5 17 3" xfId="8630"/>
    <cellStyle name="SAPBEXexcCritical5 17 4" xfId="11501"/>
    <cellStyle name="SAPBEXexcCritical5 17 5" xfId="13928"/>
    <cellStyle name="SAPBEXexcCritical5 17 6" xfId="15036"/>
    <cellStyle name="SAPBEXexcCritical5 17 7" xfId="18624"/>
    <cellStyle name="SAPBEXexcCritical5 17 8" xfId="19732"/>
    <cellStyle name="SAPBEXexcCritical5 17 9" xfId="23176"/>
    <cellStyle name="SAPBEXexcCritical5 18" xfId="3874"/>
    <cellStyle name="SAPBEXexcCritical5 18 2" xfId="6412"/>
    <cellStyle name="SAPBEXexcCritical5 18 3" xfId="5634"/>
    <cellStyle name="SAPBEXexcCritical5 18 4" xfId="11353"/>
    <cellStyle name="SAPBEXexcCritical5 18 5" xfId="13765"/>
    <cellStyle name="SAPBEXexcCritical5 18 6" xfId="15745"/>
    <cellStyle name="SAPBEXexcCritical5 18 7" xfId="18461"/>
    <cellStyle name="SAPBEXexcCritical5 18 8" xfId="20441"/>
    <cellStyle name="SAPBEXexcCritical5 18 9" xfId="23027"/>
    <cellStyle name="SAPBEXexcCritical5 19" xfId="3661"/>
    <cellStyle name="SAPBEXexcCritical5 19 2" xfId="6199"/>
    <cellStyle name="SAPBEXexcCritical5 19 3" xfId="9043"/>
    <cellStyle name="SAPBEXexcCritical5 19 4" xfId="11839"/>
    <cellStyle name="SAPBEXexcCritical5 19 5" xfId="14298"/>
    <cellStyle name="SAPBEXexcCritical5 19 6" xfId="16528"/>
    <cellStyle name="SAPBEXexcCritical5 19 7" xfId="18994"/>
    <cellStyle name="SAPBEXexcCritical5 19 8" xfId="21224"/>
    <cellStyle name="SAPBEXexcCritical5 19 9" xfId="23514"/>
    <cellStyle name="SAPBEXexcCritical5 2" xfId="3069"/>
    <cellStyle name="SAPBEXexcCritical5 2 2" xfId="5607"/>
    <cellStyle name="SAPBEXexcCritical5 2 3" xfId="9435"/>
    <cellStyle name="SAPBEXexcCritical5 2 4" xfId="10970"/>
    <cellStyle name="SAPBEXexcCritical5 2 5" xfId="13342"/>
    <cellStyle name="SAPBEXexcCritical5 2 6" xfId="16005"/>
    <cellStyle name="SAPBEXexcCritical5 2 7" xfId="18038"/>
    <cellStyle name="SAPBEXexcCritical5 2 8" xfId="20701"/>
    <cellStyle name="SAPBEXexcCritical5 2 9" xfId="22641"/>
    <cellStyle name="SAPBEXexcCritical5 20" xfId="3786"/>
    <cellStyle name="SAPBEXexcCritical5 20 2" xfId="6324"/>
    <cellStyle name="SAPBEXexcCritical5 20 3" xfId="8987"/>
    <cellStyle name="SAPBEXexcCritical5 20 4" xfId="10947"/>
    <cellStyle name="SAPBEXexcCritical5 20 5" xfId="13318"/>
    <cellStyle name="SAPBEXexcCritical5 20 6" xfId="15874"/>
    <cellStyle name="SAPBEXexcCritical5 20 7" xfId="18014"/>
    <cellStyle name="SAPBEXexcCritical5 20 8" xfId="20570"/>
    <cellStyle name="SAPBEXexcCritical5 20 9" xfId="22618"/>
    <cellStyle name="SAPBEXexcCritical5 21" xfId="4022"/>
    <cellStyle name="SAPBEXexcCritical5 21 2" xfId="6560"/>
    <cellStyle name="SAPBEXexcCritical5 21 3" xfId="9700"/>
    <cellStyle name="SAPBEXexcCritical5 21 4" xfId="11394"/>
    <cellStyle name="SAPBEXexcCritical5 21 5" xfId="13809"/>
    <cellStyle name="SAPBEXexcCritical5 21 6" xfId="16106"/>
    <cellStyle name="SAPBEXexcCritical5 21 7" xfId="18505"/>
    <cellStyle name="SAPBEXexcCritical5 21 8" xfId="20802"/>
    <cellStyle name="SAPBEXexcCritical5 21 9" xfId="23068"/>
    <cellStyle name="SAPBEXexcCritical5 22" xfId="4039"/>
    <cellStyle name="SAPBEXexcCritical5 22 2" xfId="6577"/>
    <cellStyle name="SAPBEXexcCritical5 22 3" xfId="7997"/>
    <cellStyle name="SAPBEXexcCritical5 22 4" xfId="10609"/>
    <cellStyle name="SAPBEXexcCritical5 22 5" xfId="12957"/>
    <cellStyle name="SAPBEXexcCritical5 22 6" xfId="16337"/>
    <cellStyle name="SAPBEXexcCritical5 22 7" xfId="17653"/>
    <cellStyle name="SAPBEXexcCritical5 22 8" xfId="21033"/>
    <cellStyle name="SAPBEXexcCritical5 22 9" xfId="22282"/>
    <cellStyle name="SAPBEXexcCritical5 23" xfId="4050"/>
    <cellStyle name="SAPBEXexcCritical5 23 2" xfId="6588"/>
    <cellStyle name="SAPBEXexcCritical5 23 3" xfId="9022"/>
    <cellStyle name="SAPBEXexcCritical5 23 4" xfId="11238"/>
    <cellStyle name="SAPBEXexcCritical5 23 5" xfId="13643"/>
    <cellStyle name="SAPBEXexcCritical5 23 6" xfId="15153"/>
    <cellStyle name="SAPBEXexcCritical5 23 7" xfId="18339"/>
    <cellStyle name="SAPBEXexcCritical5 23 8" xfId="19849"/>
    <cellStyle name="SAPBEXexcCritical5 23 9" xfId="22912"/>
    <cellStyle name="SAPBEXexcCritical5 24" xfId="3983"/>
    <cellStyle name="SAPBEXexcCritical5 24 2" xfId="6521"/>
    <cellStyle name="SAPBEXexcCritical5 24 3" xfId="8688"/>
    <cellStyle name="SAPBEXexcCritical5 24 4" xfId="10668"/>
    <cellStyle name="SAPBEXexcCritical5 24 5" xfId="13017"/>
    <cellStyle name="SAPBEXexcCritical5 24 6" xfId="15813"/>
    <cellStyle name="SAPBEXexcCritical5 24 7" xfId="17713"/>
    <cellStyle name="SAPBEXexcCritical5 24 8" xfId="20509"/>
    <cellStyle name="SAPBEXexcCritical5 24 9" xfId="22341"/>
    <cellStyle name="SAPBEXexcCritical5 25" xfId="4046"/>
    <cellStyle name="SAPBEXexcCritical5 25 2" xfId="6584"/>
    <cellStyle name="SAPBEXexcCritical5 25 3" xfId="8099"/>
    <cellStyle name="SAPBEXexcCritical5 25 4" xfId="10401"/>
    <cellStyle name="SAPBEXexcCritical5 25 5" xfId="12724"/>
    <cellStyle name="SAPBEXexcCritical5 25 6" xfId="15410"/>
    <cellStyle name="SAPBEXexcCritical5 25 7" xfId="17420"/>
    <cellStyle name="SAPBEXexcCritical5 25 8" xfId="20106"/>
    <cellStyle name="SAPBEXexcCritical5 25 9" xfId="22072"/>
    <cellStyle name="SAPBEXexcCritical5 26" xfId="4114"/>
    <cellStyle name="SAPBEXexcCritical5 26 2" xfId="6652"/>
    <cellStyle name="SAPBEXexcCritical5 26 3" xfId="8180"/>
    <cellStyle name="SAPBEXexcCritical5 26 4" xfId="12302"/>
    <cellStyle name="SAPBEXexcCritical5 26 5" xfId="12306"/>
    <cellStyle name="SAPBEXexcCritical5 26 6" xfId="16565"/>
    <cellStyle name="SAPBEXexcCritical5 26 7" xfId="17002"/>
    <cellStyle name="SAPBEXexcCritical5 26 8" xfId="21261"/>
    <cellStyle name="SAPBEXexcCritical5 26 9" xfId="21698"/>
    <cellStyle name="SAPBEXexcCritical5 27" xfId="4092"/>
    <cellStyle name="SAPBEXexcCritical5 27 2" xfId="6630"/>
    <cellStyle name="SAPBEXexcCritical5 27 3" xfId="9263"/>
    <cellStyle name="SAPBEXexcCritical5 27 4" xfId="12125"/>
    <cellStyle name="SAPBEXexcCritical5 27 5" xfId="14607"/>
    <cellStyle name="SAPBEXexcCritical5 27 6" xfId="16879"/>
    <cellStyle name="SAPBEXexcCritical5 27 7" xfId="19303"/>
    <cellStyle name="SAPBEXexcCritical5 27 8" xfId="21575"/>
    <cellStyle name="SAPBEXexcCritical5 27 9" xfId="23799"/>
    <cellStyle name="SAPBEXexcCritical5 28" xfId="4116"/>
    <cellStyle name="SAPBEXexcCritical5 28 2" xfId="6654"/>
    <cellStyle name="SAPBEXexcCritical5 28 3" xfId="9339"/>
    <cellStyle name="SAPBEXexcCritical5 28 4" xfId="11708"/>
    <cellStyle name="SAPBEXexcCritical5 28 5" xfId="12915"/>
    <cellStyle name="SAPBEXexcCritical5 28 6" xfId="16437"/>
    <cellStyle name="SAPBEXexcCritical5 28 7" xfId="17611"/>
    <cellStyle name="SAPBEXexcCritical5 28 8" xfId="21133"/>
    <cellStyle name="SAPBEXexcCritical5 28 9" xfId="22242"/>
    <cellStyle name="SAPBEXexcCritical5 29" xfId="4172"/>
    <cellStyle name="SAPBEXexcCritical5 29 2" xfId="6710"/>
    <cellStyle name="SAPBEXexcCritical5 29 3" xfId="8566"/>
    <cellStyle name="SAPBEXexcCritical5 29 4" xfId="10715"/>
    <cellStyle name="SAPBEXexcCritical5 29 5" xfId="13069"/>
    <cellStyle name="SAPBEXexcCritical5 29 6" xfId="16211"/>
    <cellStyle name="SAPBEXexcCritical5 29 7" xfId="17765"/>
    <cellStyle name="SAPBEXexcCritical5 29 8" xfId="20907"/>
    <cellStyle name="SAPBEXexcCritical5 29 9" xfId="22388"/>
    <cellStyle name="SAPBEXexcCritical5 3" xfId="3118"/>
    <cellStyle name="SAPBEXexcCritical5 3 2" xfId="5656"/>
    <cellStyle name="SAPBEXexcCritical5 3 3" xfId="5475"/>
    <cellStyle name="SAPBEXexcCritical5 3 4" xfId="10602"/>
    <cellStyle name="SAPBEXexcCritical5 3 5" xfId="12950"/>
    <cellStyle name="SAPBEXexcCritical5 3 6" xfId="15415"/>
    <cellStyle name="SAPBEXexcCritical5 3 7" xfId="17646"/>
    <cellStyle name="SAPBEXexcCritical5 3 8" xfId="20111"/>
    <cellStyle name="SAPBEXexcCritical5 3 9" xfId="22275"/>
    <cellStyle name="SAPBEXexcCritical5 30" xfId="4256"/>
    <cellStyle name="SAPBEXexcCritical5 30 2" xfId="6794"/>
    <cellStyle name="SAPBEXexcCritical5 30 3" xfId="9089"/>
    <cellStyle name="SAPBEXexcCritical5 30 4" xfId="11130"/>
    <cellStyle name="SAPBEXexcCritical5 30 5" xfId="13526"/>
    <cellStyle name="SAPBEXexcCritical5 30 6" xfId="13241"/>
    <cellStyle name="SAPBEXexcCritical5 30 7" xfId="18222"/>
    <cellStyle name="SAPBEXexcCritical5 30 8" xfId="17937"/>
    <cellStyle name="SAPBEXexcCritical5 30 9" xfId="22803"/>
    <cellStyle name="SAPBEXexcCritical5 31" xfId="4299"/>
    <cellStyle name="SAPBEXexcCritical5 31 2" xfId="6837"/>
    <cellStyle name="SAPBEXexcCritical5 31 3" xfId="8940"/>
    <cellStyle name="SAPBEXexcCritical5 31 4" xfId="11223"/>
    <cellStyle name="SAPBEXexcCritical5 31 5" xfId="12480"/>
    <cellStyle name="SAPBEXexcCritical5 31 6" xfId="15103"/>
    <cellStyle name="SAPBEXexcCritical5 31 7" xfId="17176"/>
    <cellStyle name="SAPBEXexcCritical5 31 8" xfId="19799"/>
    <cellStyle name="SAPBEXexcCritical5 31 9" xfId="21854"/>
    <cellStyle name="SAPBEXexcCritical5 32" xfId="4468"/>
    <cellStyle name="SAPBEXexcCritical5 32 2" xfId="7006"/>
    <cellStyle name="SAPBEXexcCritical5 32 3" xfId="8071"/>
    <cellStyle name="SAPBEXexcCritical5 32 4" xfId="10498"/>
    <cellStyle name="SAPBEXexcCritical5 32 5" xfId="12834"/>
    <cellStyle name="SAPBEXexcCritical5 32 6" xfId="15709"/>
    <cellStyle name="SAPBEXexcCritical5 32 7" xfId="17530"/>
    <cellStyle name="SAPBEXexcCritical5 32 8" xfId="20405"/>
    <cellStyle name="SAPBEXexcCritical5 32 9" xfId="22168"/>
    <cellStyle name="SAPBEXexcCritical5 33" xfId="4479"/>
    <cellStyle name="SAPBEXexcCritical5 33 2" xfId="7017"/>
    <cellStyle name="SAPBEXexcCritical5 33 3" xfId="7715"/>
    <cellStyle name="SAPBEXexcCritical5 33 4" xfId="11862"/>
    <cellStyle name="SAPBEXexcCritical5 33 5" xfId="14325"/>
    <cellStyle name="SAPBEXexcCritical5 33 6" xfId="15364"/>
    <cellStyle name="SAPBEXexcCritical5 33 7" xfId="19021"/>
    <cellStyle name="SAPBEXexcCritical5 33 8" xfId="20060"/>
    <cellStyle name="SAPBEXexcCritical5 33 9" xfId="23538"/>
    <cellStyle name="SAPBEXexcCritical5 34" xfId="4562"/>
    <cellStyle name="SAPBEXexcCritical5 34 2" xfId="7100"/>
    <cellStyle name="SAPBEXexcCritical5 34 3" xfId="7995"/>
    <cellStyle name="SAPBEXexcCritical5 34 4" xfId="11275"/>
    <cellStyle name="SAPBEXexcCritical5 34 5" xfId="13681"/>
    <cellStyle name="SAPBEXexcCritical5 34 6" xfId="16282"/>
    <cellStyle name="SAPBEXexcCritical5 34 7" xfId="18377"/>
    <cellStyle name="SAPBEXexcCritical5 34 8" xfId="20978"/>
    <cellStyle name="SAPBEXexcCritical5 34 9" xfId="22949"/>
    <cellStyle name="SAPBEXexcCritical5 35" xfId="4569"/>
    <cellStyle name="SAPBEXexcCritical5 35 2" xfId="7107"/>
    <cellStyle name="SAPBEXexcCritical5 35 3" xfId="8215"/>
    <cellStyle name="SAPBEXexcCritical5 35 4" xfId="10200"/>
    <cellStyle name="SAPBEXexcCritical5 35 5" xfId="12512"/>
    <cellStyle name="SAPBEXexcCritical5 35 6" xfId="12781"/>
    <cellStyle name="SAPBEXexcCritical5 35 7" xfId="17208"/>
    <cellStyle name="SAPBEXexcCritical5 35 8" xfId="17477"/>
    <cellStyle name="SAPBEXexcCritical5 35 9" xfId="21879"/>
    <cellStyle name="SAPBEXexcCritical5 36" xfId="4440"/>
    <cellStyle name="SAPBEXexcCritical5 36 2" xfId="6978"/>
    <cellStyle name="SAPBEXexcCritical5 36 3" xfId="9754"/>
    <cellStyle name="SAPBEXexcCritical5 36 4" xfId="8129"/>
    <cellStyle name="SAPBEXexcCritical5 36 5" xfId="14932"/>
    <cellStyle name="SAPBEXexcCritical5 36 6" xfId="14822"/>
    <cellStyle name="SAPBEXexcCritical5 36 7" xfId="19628"/>
    <cellStyle name="SAPBEXexcCritical5 36 8" xfId="19518"/>
    <cellStyle name="SAPBEXexcCritical5 36 9" xfId="24095"/>
    <cellStyle name="SAPBEXexcCritical5 37" xfId="4554"/>
    <cellStyle name="SAPBEXexcCritical5 37 2" xfId="7092"/>
    <cellStyle name="SAPBEXexcCritical5 37 3" xfId="8753"/>
    <cellStyle name="SAPBEXexcCritical5 37 4" xfId="10424"/>
    <cellStyle name="SAPBEXexcCritical5 37 5" xfId="14474"/>
    <cellStyle name="SAPBEXexcCritical5 37 6" xfId="16807"/>
    <cellStyle name="SAPBEXexcCritical5 37 7" xfId="19170"/>
    <cellStyle name="SAPBEXexcCritical5 37 8" xfId="21503"/>
    <cellStyle name="SAPBEXexcCritical5 37 9" xfId="23671"/>
    <cellStyle name="SAPBEXexcCritical5 38" xfId="4770"/>
    <cellStyle name="SAPBEXexcCritical5 38 2" xfId="7308"/>
    <cellStyle name="SAPBEXexcCritical5 38 3" xfId="8921"/>
    <cellStyle name="SAPBEXexcCritical5 38 4" xfId="11921"/>
    <cellStyle name="SAPBEXexcCritical5 38 5" xfId="14393"/>
    <cellStyle name="SAPBEXexcCritical5 38 6" xfId="15811"/>
    <cellStyle name="SAPBEXexcCritical5 38 7" xfId="19089"/>
    <cellStyle name="SAPBEXexcCritical5 38 8" xfId="20507"/>
    <cellStyle name="SAPBEXexcCritical5 38 9" xfId="23596"/>
    <cellStyle name="SAPBEXexcCritical5 39" xfId="4699"/>
    <cellStyle name="SAPBEXexcCritical5 39 2" xfId="7237"/>
    <cellStyle name="SAPBEXexcCritical5 39 3" xfId="8735"/>
    <cellStyle name="SAPBEXexcCritical5 39 4" xfId="10881"/>
    <cellStyle name="SAPBEXexcCritical5 39 5" xfId="13248"/>
    <cellStyle name="SAPBEXexcCritical5 39 6" xfId="16637"/>
    <cellStyle name="SAPBEXexcCritical5 39 7" xfId="17944"/>
    <cellStyle name="SAPBEXexcCritical5 39 8" xfId="21333"/>
    <cellStyle name="SAPBEXexcCritical5 39 9" xfId="22552"/>
    <cellStyle name="SAPBEXexcCritical5 4" xfId="3047"/>
    <cellStyle name="SAPBEXexcCritical5 4 2" xfId="5586"/>
    <cellStyle name="SAPBEXexcCritical5 4 3" xfId="8615"/>
    <cellStyle name="SAPBEXexcCritical5 4 4" xfId="11014"/>
    <cellStyle name="SAPBEXexcCritical5 4 5" xfId="13102"/>
    <cellStyle name="SAPBEXexcCritical5 4 6" xfId="13382"/>
    <cellStyle name="SAPBEXexcCritical5 4 7" xfId="17798"/>
    <cellStyle name="SAPBEXexcCritical5 4 8" xfId="18078"/>
    <cellStyle name="SAPBEXexcCritical5 4 9" xfId="22419"/>
    <cellStyle name="SAPBEXexcCritical5 40" xfId="4575"/>
    <cellStyle name="SAPBEXexcCritical5 40 2" xfId="7113"/>
    <cellStyle name="SAPBEXexcCritical5 40 3" xfId="9737"/>
    <cellStyle name="SAPBEXexcCritical5 40 4" xfId="10675"/>
    <cellStyle name="SAPBEXexcCritical5 40 5" xfId="13024"/>
    <cellStyle name="SAPBEXexcCritical5 40 6" xfId="15851"/>
    <cellStyle name="SAPBEXexcCritical5 40 7" xfId="17720"/>
    <cellStyle name="SAPBEXexcCritical5 40 8" xfId="20547"/>
    <cellStyle name="SAPBEXexcCritical5 40 9" xfId="22348"/>
    <cellStyle name="SAPBEXexcCritical5 41" xfId="4873"/>
    <cellStyle name="SAPBEXexcCritical5 41 2" xfId="7411"/>
    <cellStyle name="SAPBEXexcCritical5 41 3" xfId="8160"/>
    <cellStyle name="SAPBEXexcCritical5 41 4" xfId="11510"/>
    <cellStyle name="SAPBEXexcCritical5 41 5" xfId="13937"/>
    <cellStyle name="SAPBEXexcCritical5 41 6" xfId="15974"/>
    <cellStyle name="SAPBEXexcCritical5 41 7" xfId="18633"/>
    <cellStyle name="SAPBEXexcCritical5 41 8" xfId="20670"/>
    <cellStyle name="SAPBEXexcCritical5 41 9" xfId="23184"/>
    <cellStyle name="SAPBEXexcCritical5 42" xfId="4884"/>
    <cellStyle name="SAPBEXexcCritical5 42 2" xfId="7422"/>
    <cellStyle name="SAPBEXexcCritical5 42 3" xfId="9015"/>
    <cellStyle name="SAPBEXexcCritical5 42 4" xfId="10516"/>
    <cellStyle name="SAPBEXexcCritical5 42 5" xfId="12856"/>
    <cellStyle name="SAPBEXexcCritical5 42 6" xfId="15721"/>
    <cellStyle name="SAPBEXexcCritical5 42 7" xfId="17552"/>
    <cellStyle name="SAPBEXexcCritical5 42 8" xfId="20417"/>
    <cellStyle name="SAPBEXexcCritical5 42 9" xfId="22187"/>
    <cellStyle name="SAPBEXexcCritical5 43" xfId="4847"/>
    <cellStyle name="SAPBEXexcCritical5 43 2" xfId="7385"/>
    <cellStyle name="SAPBEXexcCritical5 43 3" xfId="9400"/>
    <cellStyle name="SAPBEXexcCritical5 43 4" xfId="10591"/>
    <cellStyle name="SAPBEXexcCritical5 43 5" xfId="12939"/>
    <cellStyle name="SAPBEXexcCritical5 43 6" xfId="15906"/>
    <cellStyle name="SAPBEXexcCritical5 43 7" xfId="17635"/>
    <cellStyle name="SAPBEXexcCritical5 43 8" xfId="20602"/>
    <cellStyle name="SAPBEXexcCritical5 43 9" xfId="22264"/>
    <cellStyle name="SAPBEXexcCritical5 44" xfId="4638"/>
    <cellStyle name="SAPBEXexcCritical5 44 2" xfId="7176"/>
    <cellStyle name="SAPBEXexcCritical5 44 3" xfId="9691"/>
    <cellStyle name="SAPBEXexcCritical5 44 4" xfId="10968"/>
    <cellStyle name="SAPBEXexcCritical5 44 5" xfId="13340"/>
    <cellStyle name="SAPBEXexcCritical5 44 6" xfId="15591"/>
    <cellStyle name="SAPBEXexcCritical5 44 7" xfId="18036"/>
    <cellStyle name="SAPBEXexcCritical5 44 8" xfId="20287"/>
    <cellStyle name="SAPBEXexcCritical5 44 9" xfId="22639"/>
    <cellStyle name="SAPBEXexcCritical5 45" xfId="4869"/>
    <cellStyle name="SAPBEXexcCritical5 45 2" xfId="7407"/>
    <cellStyle name="SAPBEXexcCritical5 45 3" xfId="10006"/>
    <cellStyle name="SAPBEXexcCritical5 45 4" xfId="10992"/>
    <cellStyle name="SAPBEXexcCritical5 45 5" xfId="13366"/>
    <cellStyle name="SAPBEXexcCritical5 45 6" xfId="15482"/>
    <cellStyle name="SAPBEXexcCritical5 45 7" xfId="18062"/>
    <cellStyle name="SAPBEXexcCritical5 45 8" xfId="20178"/>
    <cellStyle name="SAPBEXexcCritical5 45 9" xfId="22665"/>
    <cellStyle name="SAPBEXexcCritical5 46" xfId="4955"/>
    <cellStyle name="SAPBEXexcCritical5 46 2" xfId="7493"/>
    <cellStyle name="SAPBEXexcCritical5 46 3" xfId="9085"/>
    <cellStyle name="SAPBEXexcCritical5 46 4" xfId="11849"/>
    <cellStyle name="SAPBEXexcCritical5 46 5" xfId="14311"/>
    <cellStyle name="SAPBEXexcCritical5 46 6" xfId="15082"/>
    <cellStyle name="SAPBEXexcCritical5 46 7" xfId="19007"/>
    <cellStyle name="SAPBEXexcCritical5 46 8" xfId="19778"/>
    <cellStyle name="SAPBEXexcCritical5 46 9" xfId="23525"/>
    <cellStyle name="SAPBEXexcCritical5 47" xfId="4993"/>
    <cellStyle name="SAPBEXexcCritical5 47 2" xfId="7531"/>
    <cellStyle name="SAPBEXexcCritical5 47 3" xfId="9937"/>
    <cellStyle name="SAPBEXexcCritical5 47 4" xfId="10560"/>
    <cellStyle name="SAPBEXexcCritical5 47 5" xfId="12407"/>
    <cellStyle name="SAPBEXexcCritical5 47 6" xfId="16843"/>
    <cellStyle name="SAPBEXexcCritical5 47 7" xfId="17103"/>
    <cellStyle name="SAPBEXexcCritical5 47 8" xfId="21539"/>
    <cellStyle name="SAPBEXexcCritical5 47 9" xfId="21789"/>
    <cellStyle name="SAPBEXexcCritical5 48" xfId="5131"/>
    <cellStyle name="SAPBEXexcCritical5 48 2" xfId="7669"/>
    <cellStyle name="SAPBEXexcCritical5 48 3" xfId="8991"/>
    <cellStyle name="SAPBEXexcCritical5 48 4" xfId="10982"/>
    <cellStyle name="SAPBEXexcCritical5 48 5" xfId="13356"/>
    <cellStyle name="SAPBEXexcCritical5 48 6" xfId="14433"/>
    <cellStyle name="SAPBEXexcCritical5 48 7" xfId="18052"/>
    <cellStyle name="SAPBEXexcCritical5 48 8" xfId="19129"/>
    <cellStyle name="SAPBEXexcCritical5 48 9" xfId="22655"/>
    <cellStyle name="SAPBEXexcCritical5 49" xfId="5200"/>
    <cellStyle name="SAPBEXexcCritical5 49 2" xfId="7739"/>
    <cellStyle name="SAPBEXexcCritical5 49 3" xfId="8416"/>
    <cellStyle name="SAPBEXexcCritical5 49 4" xfId="10377"/>
    <cellStyle name="SAPBEXexcCritical5 49 5" xfId="12699"/>
    <cellStyle name="SAPBEXexcCritical5 49 6" xfId="16641"/>
    <cellStyle name="SAPBEXexcCritical5 49 7" xfId="17395"/>
    <cellStyle name="SAPBEXexcCritical5 49 8" xfId="21337"/>
    <cellStyle name="SAPBEXexcCritical5 49 9" xfId="22048"/>
    <cellStyle name="SAPBEXexcCritical5 5" xfId="3110"/>
    <cellStyle name="SAPBEXexcCritical5 5 2" xfId="5648"/>
    <cellStyle name="SAPBEXexcCritical5 5 3" xfId="8493"/>
    <cellStyle name="SAPBEXexcCritical5 5 4" xfId="11428"/>
    <cellStyle name="SAPBEXexcCritical5 5 5" xfId="13846"/>
    <cellStyle name="SAPBEXexcCritical5 5 6" xfId="16700"/>
    <cellStyle name="SAPBEXexcCritical5 5 7" xfId="18542"/>
    <cellStyle name="SAPBEXexcCritical5 5 8" xfId="21396"/>
    <cellStyle name="SAPBEXexcCritical5 5 9" xfId="23103"/>
    <cellStyle name="SAPBEXexcCritical5 50" xfId="5231"/>
    <cellStyle name="SAPBEXexcCritical5 50 2" xfId="8918"/>
    <cellStyle name="SAPBEXexcCritical5 50 3" xfId="10522"/>
    <cellStyle name="SAPBEXexcCritical5 50 4" xfId="12863"/>
    <cellStyle name="SAPBEXexcCritical5 50 5" xfId="16290"/>
    <cellStyle name="SAPBEXexcCritical5 50 6" xfId="17559"/>
    <cellStyle name="SAPBEXexcCritical5 50 7" xfId="20986"/>
    <cellStyle name="SAPBEXexcCritical5 50 8" xfId="22193"/>
    <cellStyle name="SAPBEXexcCritical5 51" xfId="9436"/>
    <cellStyle name="SAPBEXexcCritical5 52" xfId="12128"/>
    <cellStyle name="SAPBEXexcCritical5 53" xfId="14610"/>
    <cellStyle name="SAPBEXexcCritical5 54" xfId="16514"/>
    <cellStyle name="SAPBEXexcCritical5 55" xfId="19306"/>
    <cellStyle name="SAPBEXexcCritical5 56" xfId="21210"/>
    <cellStyle name="SAPBEXexcCritical5 57" xfId="23802"/>
    <cellStyle name="SAPBEXexcCritical5 6" xfId="3040"/>
    <cellStyle name="SAPBEXexcCritical5 6 2" xfId="5579"/>
    <cellStyle name="SAPBEXexcCritical5 6 3" xfId="9458"/>
    <cellStyle name="SAPBEXexcCritical5 6 4" xfId="11380"/>
    <cellStyle name="SAPBEXexcCritical5 6 5" xfId="13794"/>
    <cellStyle name="SAPBEXexcCritical5 6 6" xfId="15269"/>
    <cellStyle name="SAPBEXexcCritical5 6 7" xfId="18490"/>
    <cellStyle name="SAPBEXexcCritical5 6 8" xfId="19965"/>
    <cellStyle name="SAPBEXexcCritical5 6 9" xfId="23054"/>
    <cellStyle name="SAPBEXexcCritical5 7" xfId="3159"/>
    <cellStyle name="SAPBEXexcCritical5 7 2" xfId="5697"/>
    <cellStyle name="SAPBEXexcCritical5 7 3" xfId="8185"/>
    <cellStyle name="SAPBEXexcCritical5 7 4" xfId="10797"/>
    <cellStyle name="SAPBEXexcCritical5 7 5" xfId="13156"/>
    <cellStyle name="SAPBEXexcCritical5 7 6" xfId="15924"/>
    <cellStyle name="SAPBEXexcCritical5 7 7" xfId="17852"/>
    <cellStyle name="SAPBEXexcCritical5 7 8" xfId="20620"/>
    <cellStyle name="SAPBEXexcCritical5 7 9" xfId="22468"/>
    <cellStyle name="SAPBEXexcCritical5 8" xfId="3202"/>
    <cellStyle name="SAPBEXexcCritical5 8 2" xfId="5740"/>
    <cellStyle name="SAPBEXexcCritical5 8 3" xfId="8338"/>
    <cellStyle name="SAPBEXexcCritical5 8 4" xfId="10868"/>
    <cellStyle name="SAPBEXexcCritical5 8 5" xfId="13233"/>
    <cellStyle name="SAPBEXexcCritical5 8 6" xfId="16756"/>
    <cellStyle name="SAPBEXexcCritical5 8 7" xfId="17929"/>
    <cellStyle name="SAPBEXexcCritical5 8 8" xfId="21452"/>
    <cellStyle name="SAPBEXexcCritical5 8 9" xfId="22539"/>
    <cellStyle name="SAPBEXexcCritical5 9" xfId="3245"/>
    <cellStyle name="SAPBEXexcCritical5 9 2" xfId="5783"/>
    <cellStyle name="SAPBEXexcCritical5 9 3" xfId="8054"/>
    <cellStyle name="SAPBEXexcCritical5 9 4" xfId="11888"/>
    <cellStyle name="SAPBEXexcCritical5 9 5" xfId="14355"/>
    <cellStyle name="SAPBEXexcCritical5 9 6" xfId="16207"/>
    <cellStyle name="SAPBEXexcCritical5 9 7" xfId="19051"/>
    <cellStyle name="SAPBEXexcCritical5 9 8" xfId="20903"/>
    <cellStyle name="SAPBEXexcCritical5 9 9" xfId="23564"/>
    <cellStyle name="SAPBEXexcCritical6" xfId="2951"/>
    <cellStyle name="SAPBEXexcCritical6 10" xfId="3246"/>
    <cellStyle name="SAPBEXexcCritical6 10 2" xfId="5784"/>
    <cellStyle name="SAPBEXexcCritical6 10 3" xfId="5539"/>
    <cellStyle name="SAPBEXexcCritical6 10 4" xfId="11842"/>
    <cellStyle name="SAPBEXexcCritical6 10 5" xfId="14303"/>
    <cellStyle name="SAPBEXexcCritical6 10 6" xfId="16351"/>
    <cellStyle name="SAPBEXexcCritical6 10 7" xfId="18999"/>
    <cellStyle name="SAPBEXexcCritical6 10 8" xfId="21047"/>
    <cellStyle name="SAPBEXexcCritical6 10 9" xfId="23517"/>
    <cellStyle name="SAPBEXexcCritical6 11" xfId="3375"/>
    <cellStyle name="SAPBEXexcCritical6 11 2" xfId="5913"/>
    <cellStyle name="SAPBEXexcCritical6 11 3" xfId="9053"/>
    <cellStyle name="SAPBEXexcCritical6 11 4" xfId="11093"/>
    <cellStyle name="SAPBEXexcCritical6 11 5" xfId="13484"/>
    <cellStyle name="SAPBEXexcCritical6 11 6" xfId="15390"/>
    <cellStyle name="SAPBEXexcCritical6 11 7" xfId="18180"/>
    <cellStyle name="SAPBEXexcCritical6 11 8" xfId="20086"/>
    <cellStyle name="SAPBEXexcCritical6 11 9" xfId="22766"/>
    <cellStyle name="SAPBEXexcCritical6 12" xfId="3468"/>
    <cellStyle name="SAPBEXexcCritical6 12 2" xfId="6006"/>
    <cellStyle name="SAPBEXexcCritical6 12 3" xfId="8068"/>
    <cellStyle name="SAPBEXexcCritical6 12 4" xfId="10855"/>
    <cellStyle name="SAPBEXexcCritical6 12 5" xfId="13220"/>
    <cellStyle name="SAPBEXexcCritical6 12 6" xfId="15817"/>
    <cellStyle name="SAPBEXexcCritical6 12 7" xfId="17916"/>
    <cellStyle name="SAPBEXexcCritical6 12 8" xfId="20513"/>
    <cellStyle name="SAPBEXexcCritical6 12 9" xfId="22526"/>
    <cellStyle name="SAPBEXexcCritical6 13" xfId="3511"/>
    <cellStyle name="SAPBEXexcCritical6 13 2" xfId="6049"/>
    <cellStyle name="SAPBEXexcCritical6 13 3" xfId="8240"/>
    <cellStyle name="SAPBEXexcCritical6 13 4" xfId="10709"/>
    <cellStyle name="SAPBEXexcCritical6 13 5" xfId="13063"/>
    <cellStyle name="SAPBEXexcCritical6 13 6" xfId="16148"/>
    <cellStyle name="SAPBEXexcCritical6 13 7" xfId="17759"/>
    <cellStyle name="SAPBEXexcCritical6 13 8" xfId="20844"/>
    <cellStyle name="SAPBEXexcCritical6 13 9" xfId="22382"/>
    <cellStyle name="SAPBEXexcCritical6 14" xfId="3507"/>
    <cellStyle name="SAPBEXexcCritical6 14 2" xfId="6045"/>
    <cellStyle name="SAPBEXexcCritical6 14 3" xfId="8072"/>
    <cellStyle name="SAPBEXexcCritical6 14 4" xfId="11905"/>
    <cellStyle name="SAPBEXexcCritical6 14 5" xfId="14377"/>
    <cellStyle name="SAPBEXexcCritical6 14 6" xfId="14956"/>
    <cellStyle name="SAPBEXexcCritical6 14 7" xfId="19073"/>
    <cellStyle name="SAPBEXexcCritical6 14 8" xfId="19652"/>
    <cellStyle name="SAPBEXexcCritical6 14 9" xfId="23580"/>
    <cellStyle name="SAPBEXexcCritical6 15" xfId="3289"/>
    <cellStyle name="SAPBEXexcCritical6 15 2" xfId="5827"/>
    <cellStyle name="SAPBEXexcCritical6 15 3" xfId="8406"/>
    <cellStyle name="SAPBEXexcCritical6 15 4" xfId="11376"/>
    <cellStyle name="SAPBEXexcCritical6 15 5" xfId="13790"/>
    <cellStyle name="SAPBEXexcCritical6 15 6" xfId="15960"/>
    <cellStyle name="SAPBEXexcCritical6 15 7" xfId="18486"/>
    <cellStyle name="SAPBEXexcCritical6 15 8" xfId="20656"/>
    <cellStyle name="SAPBEXexcCritical6 15 9" xfId="23050"/>
    <cellStyle name="SAPBEXexcCritical6 16" xfId="3689"/>
    <cellStyle name="SAPBEXexcCritical6 16 2" xfId="6227"/>
    <cellStyle name="SAPBEXexcCritical6 16 3" xfId="8356"/>
    <cellStyle name="SAPBEXexcCritical6 16 4" xfId="10370"/>
    <cellStyle name="SAPBEXexcCritical6 16 5" xfId="12692"/>
    <cellStyle name="SAPBEXexcCritical6 16 6" xfId="16103"/>
    <cellStyle name="SAPBEXexcCritical6 16 7" xfId="17388"/>
    <cellStyle name="SAPBEXexcCritical6 16 8" xfId="20799"/>
    <cellStyle name="SAPBEXexcCritical6 16 9" xfId="22041"/>
    <cellStyle name="SAPBEXexcCritical6 17" xfId="3835"/>
    <cellStyle name="SAPBEXexcCritical6 17 2" xfId="6373"/>
    <cellStyle name="SAPBEXexcCritical6 17 3" xfId="8421"/>
    <cellStyle name="SAPBEXexcCritical6 17 4" xfId="9005"/>
    <cellStyle name="SAPBEXexcCritical6 17 5" xfId="12380"/>
    <cellStyle name="SAPBEXexcCritical6 17 6" xfId="15922"/>
    <cellStyle name="SAPBEXexcCritical6 17 7" xfId="17076"/>
    <cellStyle name="SAPBEXexcCritical6 17 8" xfId="20618"/>
    <cellStyle name="SAPBEXexcCritical6 17 9" xfId="21765"/>
    <cellStyle name="SAPBEXexcCritical6 18" xfId="3814"/>
    <cellStyle name="SAPBEXexcCritical6 18 2" xfId="6352"/>
    <cellStyle name="SAPBEXexcCritical6 18 3" xfId="9473"/>
    <cellStyle name="SAPBEXexcCritical6 18 4" xfId="10924"/>
    <cellStyle name="SAPBEXexcCritical6 18 5" xfId="13294"/>
    <cellStyle name="SAPBEXexcCritical6 18 6" xfId="16006"/>
    <cellStyle name="SAPBEXexcCritical6 18 7" xfId="17990"/>
    <cellStyle name="SAPBEXexcCritical6 18 8" xfId="20702"/>
    <cellStyle name="SAPBEXexcCritical6 18 9" xfId="22595"/>
    <cellStyle name="SAPBEXexcCritical6 19" xfId="3714"/>
    <cellStyle name="SAPBEXexcCritical6 19 2" xfId="6252"/>
    <cellStyle name="SAPBEXexcCritical6 19 3" xfId="8557"/>
    <cellStyle name="SAPBEXexcCritical6 19 4" xfId="11929"/>
    <cellStyle name="SAPBEXexcCritical6 19 5" xfId="14137"/>
    <cellStyle name="SAPBEXexcCritical6 19 6" xfId="16821"/>
    <cellStyle name="SAPBEXexcCritical6 19 7" xfId="18833"/>
    <cellStyle name="SAPBEXexcCritical6 19 8" xfId="21517"/>
    <cellStyle name="SAPBEXexcCritical6 19 9" xfId="23363"/>
    <cellStyle name="SAPBEXexcCritical6 2" xfId="3070"/>
    <cellStyle name="SAPBEXexcCritical6 2 2" xfId="5608"/>
    <cellStyle name="SAPBEXexcCritical6 2 3" xfId="8892"/>
    <cellStyle name="SAPBEXexcCritical6 2 4" xfId="10365"/>
    <cellStyle name="SAPBEXexcCritical6 2 5" xfId="12687"/>
    <cellStyle name="SAPBEXexcCritical6 2 6" xfId="16742"/>
    <cellStyle name="SAPBEXexcCritical6 2 7" xfId="17383"/>
    <cellStyle name="SAPBEXexcCritical6 2 8" xfId="21438"/>
    <cellStyle name="SAPBEXexcCritical6 2 9" xfId="22036"/>
    <cellStyle name="SAPBEXexcCritical6 20" xfId="3717"/>
    <cellStyle name="SAPBEXexcCritical6 20 2" xfId="6255"/>
    <cellStyle name="SAPBEXexcCritical6 20 3" xfId="5528"/>
    <cellStyle name="SAPBEXexcCritical6 20 4" xfId="10358"/>
    <cellStyle name="SAPBEXexcCritical6 20 5" xfId="12680"/>
    <cellStyle name="SAPBEXexcCritical6 20 6" xfId="15576"/>
    <cellStyle name="SAPBEXexcCritical6 20 7" xfId="17376"/>
    <cellStyle name="SAPBEXexcCritical6 20 8" xfId="20272"/>
    <cellStyle name="SAPBEXexcCritical6 20 9" xfId="22029"/>
    <cellStyle name="SAPBEXexcCritical6 21" xfId="3925"/>
    <cellStyle name="SAPBEXexcCritical6 21 2" xfId="6463"/>
    <cellStyle name="SAPBEXexcCritical6 21 3" xfId="9847"/>
    <cellStyle name="SAPBEXexcCritical6 21 4" xfId="11312"/>
    <cellStyle name="SAPBEXexcCritical6 21 5" xfId="13720"/>
    <cellStyle name="SAPBEXexcCritical6 21 6" xfId="16967"/>
    <cellStyle name="SAPBEXexcCritical6 21 7" xfId="18416"/>
    <cellStyle name="SAPBEXexcCritical6 21 8" xfId="21663"/>
    <cellStyle name="SAPBEXexcCritical6 21 9" xfId="22986"/>
    <cellStyle name="SAPBEXexcCritical6 22" xfId="3948"/>
    <cellStyle name="SAPBEXexcCritical6 22 2" xfId="6486"/>
    <cellStyle name="SAPBEXexcCritical6 22 3" xfId="8360"/>
    <cellStyle name="SAPBEXexcCritical6 22 4" xfId="10385"/>
    <cellStyle name="SAPBEXexcCritical6 22 5" xfId="12707"/>
    <cellStyle name="SAPBEXexcCritical6 22 6" xfId="16394"/>
    <cellStyle name="SAPBEXexcCritical6 22 7" xfId="17403"/>
    <cellStyle name="SAPBEXexcCritical6 22 8" xfId="21090"/>
    <cellStyle name="SAPBEXexcCritical6 22 9" xfId="22056"/>
    <cellStyle name="SAPBEXexcCritical6 23" xfId="4048"/>
    <cellStyle name="SAPBEXexcCritical6 23 2" xfId="6586"/>
    <cellStyle name="SAPBEXexcCritical6 23 3" xfId="8908"/>
    <cellStyle name="SAPBEXexcCritical6 23 4" xfId="8014"/>
    <cellStyle name="SAPBEXexcCritical6 23 5" xfId="12401"/>
    <cellStyle name="SAPBEXexcCritical6 23 6" xfId="15110"/>
    <cellStyle name="SAPBEXexcCritical6 23 7" xfId="17097"/>
    <cellStyle name="SAPBEXexcCritical6 23 8" xfId="19806"/>
    <cellStyle name="SAPBEXexcCritical6 23 9" xfId="21784"/>
    <cellStyle name="SAPBEXexcCritical6 24" xfId="3915"/>
    <cellStyle name="SAPBEXexcCritical6 24 2" xfId="6453"/>
    <cellStyle name="SAPBEXexcCritical6 24 3" xfId="9474"/>
    <cellStyle name="SAPBEXexcCritical6 24 4" xfId="8784"/>
    <cellStyle name="SAPBEXexcCritical6 24 5" xfId="12432"/>
    <cellStyle name="SAPBEXexcCritical6 24 6" xfId="16855"/>
    <cellStyle name="SAPBEXexcCritical6 24 7" xfId="17128"/>
    <cellStyle name="SAPBEXexcCritical6 24 8" xfId="21551"/>
    <cellStyle name="SAPBEXexcCritical6 24 9" xfId="21812"/>
    <cellStyle name="SAPBEXexcCritical6 25" xfId="3629"/>
    <cellStyle name="SAPBEXexcCritical6 25 2" xfId="6167"/>
    <cellStyle name="SAPBEXexcCritical6 25 3" xfId="9457"/>
    <cellStyle name="SAPBEXexcCritical6 25 4" xfId="12112"/>
    <cellStyle name="SAPBEXexcCritical6 25 5" xfId="14594"/>
    <cellStyle name="SAPBEXexcCritical6 25 6" xfId="16671"/>
    <cellStyle name="SAPBEXexcCritical6 25 7" xfId="19290"/>
    <cellStyle name="SAPBEXexcCritical6 25 8" xfId="21367"/>
    <cellStyle name="SAPBEXexcCritical6 25 9" xfId="23786"/>
    <cellStyle name="SAPBEXexcCritical6 26" xfId="3978"/>
    <cellStyle name="SAPBEXexcCritical6 26 2" xfId="6516"/>
    <cellStyle name="SAPBEXexcCritical6 26 3" xfId="9259"/>
    <cellStyle name="SAPBEXexcCritical6 26 4" xfId="11856"/>
    <cellStyle name="SAPBEXexcCritical6 26 5" xfId="14318"/>
    <cellStyle name="SAPBEXexcCritical6 26 6" xfId="16838"/>
    <cellStyle name="SAPBEXexcCritical6 26 7" xfId="19014"/>
    <cellStyle name="SAPBEXexcCritical6 26 8" xfId="21534"/>
    <cellStyle name="SAPBEXexcCritical6 26 9" xfId="23532"/>
    <cellStyle name="SAPBEXexcCritical6 27" xfId="4034"/>
    <cellStyle name="SAPBEXexcCritical6 27 2" xfId="6572"/>
    <cellStyle name="SAPBEXexcCritical6 27 3" xfId="8113"/>
    <cellStyle name="SAPBEXexcCritical6 27 4" xfId="9948"/>
    <cellStyle name="SAPBEXexcCritical6 27 5" xfId="12487"/>
    <cellStyle name="SAPBEXexcCritical6 27 6" xfId="15003"/>
    <cellStyle name="SAPBEXexcCritical6 27 7" xfId="17183"/>
    <cellStyle name="SAPBEXexcCritical6 27 8" xfId="19699"/>
    <cellStyle name="SAPBEXexcCritical6 27 9" xfId="21860"/>
    <cellStyle name="SAPBEXexcCritical6 28" xfId="4171"/>
    <cellStyle name="SAPBEXexcCritical6 28 2" xfId="6709"/>
    <cellStyle name="SAPBEXexcCritical6 28 3" xfId="9013"/>
    <cellStyle name="SAPBEXexcCritical6 28 4" xfId="11316"/>
    <cellStyle name="SAPBEXexcCritical6 28 5" xfId="13725"/>
    <cellStyle name="SAPBEXexcCritical6 28 6" xfId="15747"/>
    <cellStyle name="SAPBEXexcCritical6 28 7" xfId="18421"/>
    <cellStyle name="SAPBEXexcCritical6 28 8" xfId="20443"/>
    <cellStyle name="SAPBEXexcCritical6 28 9" xfId="22990"/>
    <cellStyle name="SAPBEXexcCritical6 29" xfId="4088"/>
    <cellStyle name="SAPBEXexcCritical6 29 2" xfId="6626"/>
    <cellStyle name="SAPBEXexcCritical6 29 3" xfId="9702"/>
    <cellStyle name="SAPBEXexcCritical6 29 4" xfId="10536"/>
    <cellStyle name="SAPBEXexcCritical6 29 5" xfId="12879"/>
    <cellStyle name="SAPBEXexcCritical6 29 6" xfId="15855"/>
    <cellStyle name="SAPBEXexcCritical6 29 7" xfId="17575"/>
    <cellStyle name="SAPBEXexcCritical6 29 8" xfId="20551"/>
    <cellStyle name="SAPBEXexcCritical6 29 9" xfId="22207"/>
    <cellStyle name="SAPBEXexcCritical6 3" xfId="3105"/>
    <cellStyle name="SAPBEXexcCritical6 3 2" xfId="5643"/>
    <cellStyle name="SAPBEXexcCritical6 3 3" xfId="9202"/>
    <cellStyle name="SAPBEXexcCritical6 3 4" xfId="11102"/>
    <cellStyle name="SAPBEXexcCritical6 3 5" xfId="13495"/>
    <cellStyle name="SAPBEXexcCritical6 3 6" xfId="13661"/>
    <cellStyle name="SAPBEXexcCritical6 3 7" xfId="18191"/>
    <cellStyle name="SAPBEXexcCritical6 3 8" xfId="18357"/>
    <cellStyle name="SAPBEXexcCritical6 3 9" xfId="22775"/>
    <cellStyle name="SAPBEXexcCritical6 30" xfId="4214"/>
    <cellStyle name="SAPBEXexcCritical6 30 2" xfId="6752"/>
    <cellStyle name="SAPBEXexcCritical6 30 3" xfId="9907"/>
    <cellStyle name="SAPBEXexcCritical6 30 4" xfId="8249"/>
    <cellStyle name="SAPBEXexcCritical6 30 5" xfId="12504"/>
    <cellStyle name="SAPBEXexcCritical6 30 6" xfId="15359"/>
    <cellStyle name="SAPBEXexcCritical6 30 7" xfId="17200"/>
    <cellStyle name="SAPBEXexcCritical6 30 8" xfId="20055"/>
    <cellStyle name="SAPBEXexcCritical6 30 9" xfId="21872"/>
    <cellStyle name="SAPBEXexcCritical6 31" xfId="4257"/>
    <cellStyle name="SAPBEXexcCritical6 31 2" xfId="6795"/>
    <cellStyle name="SAPBEXexcCritical6 31 3" xfId="10127"/>
    <cellStyle name="SAPBEXexcCritical6 31 4" xfId="11345"/>
    <cellStyle name="SAPBEXexcCritical6 31 5" xfId="14890"/>
    <cellStyle name="SAPBEXexcCritical6 31 6" xfId="15989"/>
    <cellStyle name="SAPBEXexcCritical6 31 7" xfId="19586"/>
    <cellStyle name="SAPBEXexcCritical6 31 8" xfId="20685"/>
    <cellStyle name="SAPBEXexcCritical6 31 9" xfId="24057"/>
    <cellStyle name="SAPBEXexcCritical6 32" xfId="4287"/>
    <cellStyle name="SAPBEXexcCritical6 32 2" xfId="6825"/>
    <cellStyle name="SAPBEXexcCritical6 32 3" xfId="8489"/>
    <cellStyle name="SAPBEXexcCritical6 32 4" xfId="8672"/>
    <cellStyle name="SAPBEXexcCritical6 32 5" xfId="12368"/>
    <cellStyle name="SAPBEXexcCritical6 32 6" xfId="16861"/>
    <cellStyle name="SAPBEXexcCritical6 32 7" xfId="17064"/>
    <cellStyle name="SAPBEXexcCritical6 32 8" xfId="21557"/>
    <cellStyle name="SAPBEXexcCritical6 32 9" xfId="21754"/>
    <cellStyle name="SAPBEXexcCritical6 33" xfId="4477"/>
    <cellStyle name="SAPBEXexcCritical6 33 2" xfId="7015"/>
    <cellStyle name="SAPBEXexcCritical6 33 3" xfId="7945"/>
    <cellStyle name="SAPBEXexcCritical6 33 4" xfId="11776"/>
    <cellStyle name="SAPBEXexcCritical6 33 5" xfId="14230"/>
    <cellStyle name="SAPBEXexcCritical6 33 6" xfId="15033"/>
    <cellStyle name="SAPBEXexcCritical6 33 7" xfId="18926"/>
    <cellStyle name="SAPBEXexcCritical6 33 8" xfId="19729"/>
    <cellStyle name="SAPBEXexcCritical6 33 9" xfId="23450"/>
    <cellStyle name="SAPBEXexcCritical6 34" xfId="4560"/>
    <cellStyle name="SAPBEXexcCritical6 34 2" xfId="7098"/>
    <cellStyle name="SAPBEXexcCritical6 34 3" xfId="8551"/>
    <cellStyle name="SAPBEXexcCritical6 34 4" xfId="10688"/>
    <cellStyle name="SAPBEXexcCritical6 34 5" xfId="13040"/>
    <cellStyle name="SAPBEXexcCritical6 34 6" xfId="16068"/>
    <cellStyle name="SAPBEXexcCritical6 34 7" xfId="17736"/>
    <cellStyle name="SAPBEXexcCritical6 34 8" xfId="20764"/>
    <cellStyle name="SAPBEXexcCritical6 34 9" xfId="22361"/>
    <cellStyle name="SAPBEXexcCritical6 35" xfId="4310"/>
    <cellStyle name="SAPBEXexcCritical6 35 2" xfId="6848"/>
    <cellStyle name="SAPBEXexcCritical6 35 3" xfId="5518"/>
    <cellStyle name="SAPBEXexcCritical6 35 4" xfId="8618"/>
    <cellStyle name="SAPBEXexcCritical6 35 5" xfId="14858"/>
    <cellStyle name="SAPBEXexcCritical6 35 6" xfId="16886"/>
    <cellStyle name="SAPBEXexcCritical6 35 7" xfId="19554"/>
    <cellStyle name="SAPBEXexcCritical6 35 8" xfId="21582"/>
    <cellStyle name="SAPBEXexcCritical6 35 9" xfId="24030"/>
    <cellStyle name="SAPBEXexcCritical6 36" xfId="4552"/>
    <cellStyle name="SAPBEXexcCritical6 36 2" xfId="7090"/>
    <cellStyle name="SAPBEXexcCritical6 36 3" xfId="9311"/>
    <cellStyle name="SAPBEXexcCritical6 36 4" xfId="10738"/>
    <cellStyle name="SAPBEXexcCritical6 36 5" xfId="13093"/>
    <cellStyle name="SAPBEXexcCritical6 36 6" xfId="15900"/>
    <cellStyle name="SAPBEXexcCritical6 36 7" xfId="17789"/>
    <cellStyle name="SAPBEXexcCritical6 36 8" xfId="20596"/>
    <cellStyle name="SAPBEXexcCritical6 36 9" xfId="22411"/>
    <cellStyle name="SAPBEXexcCritical6 37" xfId="4556"/>
    <cellStyle name="SAPBEXexcCritical6 37 2" xfId="7094"/>
    <cellStyle name="SAPBEXexcCritical6 37 3" xfId="9872"/>
    <cellStyle name="SAPBEXexcCritical6 37 4" xfId="11962"/>
    <cellStyle name="SAPBEXexcCritical6 37 5" xfId="14438"/>
    <cellStyle name="SAPBEXexcCritical6 37 6" xfId="15509"/>
    <cellStyle name="SAPBEXexcCritical6 37 7" xfId="19134"/>
    <cellStyle name="SAPBEXexcCritical6 37 8" xfId="20205"/>
    <cellStyle name="SAPBEXexcCritical6 37 9" xfId="23637"/>
    <cellStyle name="SAPBEXexcCritical6 38" xfId="4674"/>
    <cellStyle name="SAPBEXexcCritical6 38 2" xfId="7212"/>
    <cellStyle name="SAPBEXexcCritical6 38 3" xfId="9719"/>
    <cellStyle name="SAPBEXexcCritical6 38 4" xfId="10544"/>
    <cellStyle name="SAPBEXexcCritical6 38 5" xfId="12887"/>
    <cellStyle name="SAPBEXexcCritical6 38 6" xfId="16104"/>
    <cellStyle name="SAPBEXexcCritical6 38 7" xfId="17583"/>
    <cellStyle name="SAPBEXexcCritical6 38 8" xfId="20800"/>
    <cellStyle name="SAPBEXexcCritical6 38 9" xfId="22215"/>
    <cellStyle name="SAPBEXexcCritical6 39" xfId="4695"/>
    <cellStyle name="SAPBEXexcCritical6 39 2" xfId="7233"/>
    <cellStyle name="SAPBEXexcCritical6 39 3" xfId="9671"/>
    <cellStyle name="SAPBEXexcCritical6 39 4" xfId="9392"/>
    <cellStyle name="SAPBEXexcCritical6 39 5" xfId="12506"/>
    <cellStyle name="SAPBEXexcCritical6 39 6" xfId="15767"/>
    <cellStyle name="SAPBEXexcCritical6 39 7" xfId="17202"/>
    <cellStyle name="SAPBEXexcCritical6 39 8" xfId="20463"/>
    <cellStyle name="SAPBEXexcCritical6 39 9" xfId="21874"/>
    <cellStyle name="SAPBEXexcCritical6 4" xfId="3048"/>
    <cellStyle name="SAPBEXexcCritical6 4 2" xfId="5587"/>
    <cellStyle name="SAPBEXexcCritical6 4 3" xfId="9964"/>
    <cellStyle name="SAPBEXexcCritical6 4 4" xfId="11471"/>
    <cellStyle name="SAPBEXexcCritical6 4 5" xfId="13894"/>
    <cellStyle name="SAPBEXexcCritical6 4 6" xfId="15631"/>
    <cellStyle name="SAPBEXexcCritical6 4 7" xfId="18590"/>
    <cellStyle name="SAPBEXexcCritical6 4 8" xfId="20327"/>
    <cellStyle name="SAPBEXexcCritical6 4 9" xfId="23146"/>
    <cellStyle name="SAPBEXexcCritical6 40" xfId="4726"/>
    <cellStyle name="SAPBEXexcCritical6 40 2" xfId="7264"/>
    <cellStyle name="SAPBEXexcCritical6 40 3" xfId="8078"/>
    <cellStyle name="SAPBEXexcCritical6 40 4" xfId="11991"/>
    <cellStyle name="SAPBEXexcCritical6 40 5" xfId="14469"/>
    <cellStyle name="SAPBEXexcCritical6 40 6" xfId="15030"/>
    <cellStyle name="SAPBEXexcCritical6 40 7" xfId="19165"/>
    <cellStyle name="SAPBEXexcCritical6 40 8" xfId="19726"/>
    <cellStyle name="SAPBEXexcCritical6 40 9" xfId="23666"/>
    <cellStyle name="SAPBEXexcCritical6 41" xfId="4654"/>
    <cellStyle name="SAPBEXexcCritical6 41 2" xfId="7192"/>
    <cellStyle name="SAPBEXexcCritical6 41 3" xfId="9818"/>
    <cellStyle name="SAPBEXexcCritical6 41 4" xfId="11529"/>
    <cellStyle name="SAPBEXexcCritical6 41 5" xfId="13960"/>
    <cellStyle name="SAPBEXexcCritical6 41 6" xfId="16877"/>
    <cellStyle name="SAPBEXexcCritical6 41 7" xfId="18656"/>
    <cellStyle name="SAPBEXexcCritical6 41 8" xfId="21573"/>
    <cellStyle name="SAPBEXexcCritical6 41 9" xfId="23203"/>
    <cellStyle name="SAPBEXexcCritical6 42" xfId="4882"/>
    <cellStyle name="SAPBEXexcCritical6 42 2" xfId="7420"/>
    <cellStyle name="SAPBEXexcCritical6 42 3" xfId="8117"/>
    <cellStyle name="SAPBEXexcCritical6 42 4" xfId="10605"/>
    <cellStyle name="SAPBEXexcCritical6 42 5" xfId="12953"/>
    <cellStyle name="SAPBEXexcCritical6 42 6" xfId="15736"/>
    <cellStyle name="SAPBEXexcCritical6 42 7" xfId="17649"/>
    <cellStyle name="SAPBEXexcCritical6 42 8" xfId="20432"/>
    <cellStyle name="SAPBEXexcCritical6 42 9" xfId="22278"/>
    <cellStyle name="SAPBEXexcCritical6 43" xfId="4961"/>
    <cellStyle name="SAPBEXexcCritical6 43 2" xfId="7499"/>
    <cellStyle name="SAPBEXexcCritical6 43 3" xfId="10178"/>
    <cellStyle name="SAPBEXexcCritical6 43 4" xfId="11274"/>
    <cellStyle name="SAPBEXexcCritical6 43 5" xfId="13680"/>
    <cellStyle name="SAPBEXexcCritical6 43 6" xfId="15420"/>
    <cellStyle name="SAPBEXexcCritical6 43 7" xfId="18376"/>
    <cellStyle name="SAPBEXexcCritical6 43 8" xfId="20116"/>
    <cellStyle name="SAPBEXexcCritical6 43 9" xfId="22948"/>
    <cellStyle name="SAPBEXexcCritical6 44" xfId="4880"/>
    <cellStyle name="SAPBEXexcCritical6 44 2" xfId="7418"/>
    <cellStyle name="SAPBEXexcCritical6 44 3" xfId="8408"/>
    <cellStyle name="SAPBEXexcCritical6 44 4" xfId="8170"/>
    <cellStyle name="SAPBEXexcCritical6 44 5" xfId="12372"/>
    <cellStyle name="SAPBEXexcCritical6 44 6" xfId="16989"/>
    <cellStyle name="SAPBEXexcCritical6 44 7" xfId="17068"/>
    <cellStyle name="SAPBEXexcCritical6 44 8" xfId="21685"/>
    <cellStyle name="SAPBEXexcCritical6 44 9" xfId="21757"/>
    <cellStyle name="SAPBEXexcCritical6 45" xfId="4845"/>
    <cellStyle name="SAPBEXexcCritical6 45 2" xfId="7383"/>
    <cellStyle name="SAPBEXexcCritical6 45 3" xfId="8727"/>
    <cellStyle name="SAPBEXexcCritical6 45 4" xfId="12094"/>
    <cellStyle name="SAPBEXexcCritical6 45 5" xfId="14817"/>
    <cellStyle name="SAPBEXexcCritical6 45 6" xfId="14743"/>
    <cellStyle name="SAPBEXexcCritical6 45 7" xfId="19513"/>
    <cellStyle name="SAPBEXexcCritical6 45 8" xfId="19439"/>
    <cellStyle name="SAPBEXexcCritical6 45 9" xfId="24001"/>
    <cellStyle name="SAPBEXexcCritical6 46" xfId="4954"/>
    <cellStyle name="SAPBEXexcCritical6 46 2" xfId="7492"/>
    <cellStyle name="SAPBEXexcCritical6 46 3" xfId="9287"/>
    <cellStyle name="SAPBEXexcCritical6 46 4" xfId="10896"/>
    <cellStyle name="SAPBEXexcCritical6 46 5" xfId="12409"/>
    <cellStyle name="SAPBEXexcCritical6 46 6" xfId="14453"/>
    <cellStyle name="SAPBEXexcCritical6 46 7" xfId="17105"/>
    <cellStyle name="SAPBEXexcCritical6 46 8" xfId="19149"/>
    <cellStyle name="SAPBEXexcCritical6 46 9" xfId="21791"/>
    <cellStyle name="SAPBEXexcCritical6 47" xfId="4953"/>
    <cellStyle name="SAPBEXexcCritical6 47 2" xfId="7491"/>
    <cellStyle name="SAPBEXexcCritical6 47 3" xfId="9820"/>
    <cellStyle name="SAPBEXexcCritical6 47 4" xfId="10301"/>
    <cellStyle name="SAPBEXexcCritical6 47 5" xfId="12615"/>
    <cellStyle name="SAPBEXexcCritical6 47 6" xfId="16768"/>
    <cellStyle name="SAPBEXexcCritical6 47 7" xfId="17311"/>
    <cellStyle name="SAPBEXexcCritical6 47 8" xfId="21464"/>
    <cellStyle name="SAPBEXexcCritical6 47 9" xfId="21971"/>
    <cellStyle name="SAPBEXexcCritical6 48" xfId="5132"/>
    <cellStyle name="SAPBEXexcCritical6 48 2" xfId="7670"/>
    <cellStyle name="SAPBEXexcCritical6 48 3" xfId="9447"/>
    <cellStyle name="SAPBEXexcCritical6 48 4" xfId="10767"/>
    <cellStyle name="SAPBEXexcCritical6 48 5" xfId="13122"/>
    <cellStyle name="SAPBEXexcCritical6 48 6" xfId="14845"/>
    <cellStyle name="SAPBEXexcCritical6 48 7" xfId="17818"/>
    <cellStyle name="SAPBEXexcCritical6 48 8" xfId="19541"/>
    <cellStyle name="SAPBEXexcCritical6 48 9" xfId="22439"/>
    <cellStyle name="SAPBEXexcCritical6 49" xfId="5201"/>
    <cellStyle name="SAPBEXexcCritical6 49 2" xfId="7740"/>
    <cellStyle name="SAPBEXexcCritical6 49 3" xfId="8544"/>
    <cellStyle name="SAPBEXexcCritical6 49 4" xfId="10682"/>
    <cellStyle name="SAPBEXexcCritical6 49 5" xfId="13033"/>
    <cellStyle name="SAPBEXexcCritical6 49 6" xfId="15260"/>
    <cellStyle name="SAPBEXexcCritical6 49 7" xfId="17729"/>
    <cellStyle name="SAPBEXexcCritical6 49 8" xfId="19956"/>
    <cellStyle name="SAPBEXexcCritical6 49 9" xfId="22355"/>
    <cellStyle name="SAPBEXexcCritical6 5" xfId="3115"/>
    <cellStyle name="SAPBEXexcCritical6 5 2" xfId="5653"/>
    <cellStyle name="SAPBEXexcCritical6 5 3" xfId="9891"/>
    <cellStyle name="SAPBEXexcCritical6 5 4" xfId="10954"/>
    <cellStyle name="SAPBEXexcCritical6 5 5" xfId="13325"/>
    <cellStyle name="SAPBEXexcCritical6 5 6" xfId="16221"/>
    <cellStyle name="SAPBEXexcCritical6 5 7" xfId="18021"/>
    <cellStyle name="SAPBEXexcCritical6 5 8" xfId="20917"/>
    <cellStyle name="SAPBEXexcCritical6 5 9" xfId="22625"/>
    <cellStyle name="SAPBEXexcCritical6 50" xfId="5176"/>
    <cellStyle name="SAPBEXexcCritical6 50 2" xfId="10050"/>
    <cellStyle name="SAPBEXexcCritical6 50 3" xfId="10828"/>
    <cellStyle name="SAPBEXexcCritical6 50 4" xfId="13192"/>
    <cellStyle name="SAPBEXexcCritical6 50 5" xfId="16503"/>
    <cellStyle name="SAPBEXexcCritical6 50 6" xfId="17888"/>
    <cellStyle name="SAPBEXexcCritical6 50 7" xfId="21199"/>
    <cellStyle name="SAPBEXexcCritical6 50 8" xfId="22499"/>
    <cellStyle name="SAPBEXexcCritical6 51" xfId="9430"/>
    <cellStyle name="SAPBEXexcCritical6 52" xfId="11280"/>
    <cellStyle name="SAPBEXexcCritical6 53" xfId="13686"/>
    <cellStyle name="SAPBEXexcCritical6 54" xfId="16605"/>
    <cellStyle name="SAPBEXexcCritical6 55" xfId="18382"/>
    <cellStyle name="SAPBEXexcCritical6 56" xfId="21301"/>
    <cellStyle name="SAPBEXexcCritical6 57" xfId="22954"/>
    <cellStyle name="SAPBEXexcCritical6 6" xfId="3112"/>
    <cellStyle name="SAPBEXexcCritical6 6 2" xfId="5650"/>
    <cellStyle name="SAPBEXexcCritical6 6 3" xfId="8806"/>
    <cellStyle name="SAPBEXexcCritical6 6 4" xfId="10569"/>
    <cellStyle name="SAPBEXexcCritical6 6 5" xfId="12914"/>
    <cellStyle name="SAPBEXexcCritical6 6 6" xfId="16291"/>
    <cellStyle name="SAPBEXexcCritical6 6 7" xfId="17610"/>
    <cellStyle name="SAPBEXexcCritical6 6 8" xfId="20987"/>
    <cellStyle name="SAPBEXexcCritical6 6 9" xfId="22241"/>
    <cellStyle name="SAPBEXexcCritical6 7" xfId="3043"/>
    <cellStyle name="SAPBEXexcCritical6 7 2" xfId="5582"/>
    <cellStyle name="SAPBEXexcCritical6 7 3" xfId="5534"/>
    <cellStyle name="SAPBEXexcCritical6 7 4" xfId="11953"/>
    <cellStyle name="SAPBEXexcCritical6 7 5" xfId="14428"/>
    <cellStyle name="SAPBEXexcCritical6 7 6" xfId="16716"/>
    <cellStyle name="SAPBEXexcCritical6 7 7" xfId="19124"/>
    <cellStyle name="SAPBEXexcCritical6 7 8" xfId="21412"/>
    <cellStyle name="SAPBEXexcCritical6 7 9" xfId="23628"/>
    <cellStyle name="SAPBEXexcCritical6 8" xfId="3160"/>
    <cellStyle name="SAPBEXexcCritical6 8 2" xfId="5698"/>
    <cellStyle name="SAPBEXexcCritical6 8 3" xfId="8505"/>
    <cellStyle name="SAPBEXexcCritical6 8 4" xfId="10542"/>
    <cellStyle name="SAPBEXexcCritical6 8 5" xfId="12885"/>
    <cellStyle name="SAPBEXexcCritical6 8 6" xfId="16167"/>
    <cellStyle name="SAPBEXexcCritical6 8 7" xfId="17581"/>
    <cellStyle name="SAPBEXexcCritical6 8 8" xfId="20863"/>
    <cellStyle name="SAPBEXexcCritical6 8 9" xfId="22213"/>
    <cellStyle name="SAPBEXexcCritical6 9" xfId="3203"/>
    <cellStyle name="SAPBEXexcCritical6 9 2" xfId="5741"/>
    <cellStyle name="SAPBEXexcCritical6 9 3" xfId="5471"/>
    <cellStyle name="SAPBEXexcCritical6 9 4" xfId="10626"/>
    <cellStyle name="SAPBEXexcCritical6 9 5" xfId="12975"/>
    <cellStyle name="SAPBEXexcCritical6 9 6" xfId="15700"/>
    <cellStyle name="SAPBEXexcCritical6 9 7" xfId="17671"/>
    <cellStyle name="SAPBEXexcCritical6 9 8" xfId="20396"/>
    <cellStyle name="SAPBEXexcCritical6 9 9" xfId="22299"/>
    <cellStyle name="SAPBEXexcGood1" xfId="2952"/>
    <cellStyle name="SAPBEXexcGood1 10" xfId="3424"/>
    <cellStyle name="SAPBEXexcGood1 10 2" xfId="5962"/>
    <cellStyle name="SAPBEXexcGood1 10 3" xfId="8051"/>
    <cellStyle name="SAPBEXexcGood1 10 4" xfId="11992"/>
    <cellStyle name="SAPBEXexcGood1 10 5" xfId="14470"/>
    <cellStyle name="SAPBEXexcGood1 10 6" xfId="16527"/>
    <cellStyle name="SAPBEXexcGood1 10 7" xfId="19166"/>
    <cellStyle name="SAPBEXexcGood1 10 8" xfId="21223"/>
    <cellStyle name="SAPBEXexcGood1 10 9" xfId="23667"/>
    <cellStyle name="SAPBEXexcGood1 11" xfId="3417"/>
    <cellStyle name="SAPBEXexcGood1 11 2" xfId="5955"/>
    <cellStyle name="SAPBEXexcGood1 11 3" xfId="8464"/>
    <cellStyle name="SAPBEXexcGood1 11 4" xfId="10907"/>
    <cellStyle name="SAPBEXexcGood1 11 5" xfId="13277"/>
    <cellStyle name="SAPBEXexcGood1 11 6" xfId="16033"/>
    <cellStyle name="SAPBEXexcGood1 11 7" xfId="17973"/>
    <cellStyle name="SAPBEXexcGood1 11 8" xfId="20729"/>
    <cellStyle name="SAPBEXexcGood1 11 9" xfId="22578"/>
    <cellStyle name="SAPBEXexcGood1 12" xfId="3510"/>
    <cellStyle name="SAPBEXexcGood1 12 2" xfId="6048"/>
    <cellStyle name="SAPBEXexcGood1 12 3" xfId="7708"/>
    <cellStyle name="SAPBEXexcGood1 12 4" xfId="11637"/>
    <cellStyle name="SAPBEXexcGood1 12 5" xfId="14081"/>
    <cellStyle name="SAPBEXexcGood1 12 6" xfId="15663"/>
    <cellStyle name="SAPBEXexcGood1 12 7" xfId="18777"/>
    <cellStyle name="SAPBEXexcGood1 12 8" xfId="20359"/>
    <cellStyle name="SAPBEXexcGood1 12 9" xfId="23312"/>
    <cellStyle name="SAPBEXexcGood1 13" xfId="3456"/>
    <cellStyle name="SAPBEXexcGood1 13 2" xfId="5994"/>
    <cellStyle name="SAPBEXexcGood1 13 3" xfId="9136"/>
    <cellStyle name="SAPBEXexcGood1 13 4" xfId="9885"/>
    <cellStyle name="SAPBEXexcGood1 13 5" xfId="14920"/>
    <cellStyle name="SAPBEXexcGood1 13 6" xfId="15001"/>
    <cellStyle name="SAPBEXexcGood1 13 7" xfId="19616"/>
    <cellStyle name="SAPBEXexcGood1 13 8" xfId="19697"/>
    <cellStyle name="SAPBEXexcGood1 13 9" xfId="24083"/>
    <cellStyle name="SAPBEXexcGood1 14" xfId="3622"/>
    <cellStyle name="SAPBEXexcGood1 14 2" xfId="6160"/>
    <cellStyle name="SAPBEXexcGood1 14 3" xfId="9975"/>
    <cellStyle name="SAPBEXexcGood1 14 4" xfId="11716"/>
    <cellStyle name="SAPBEXexcGood1 14 5" xfId="14167"/>
    <cellStyle name="SAPBEXexcGood1 14 6" xfId="15169"/>
    <cellStyle name="SAPBEXexcGood1 14 7" xfId="18863"/>
    <cellStyle name="SAPBEXexcGood1 14 8" xfId="19865"/>
    <cellStyle name="SAPBEXexcGood1 14 9" xfId="23390"/>
    <cellStyle name="SAPBEXexcGood1 15" xfId="3658"/>
    <cellStyle name="SAPBEXexcGood1 15 2" xfId="6196"/>
    <cellStyle name="SAPBEXexcGood1 15 3" xfId="9407"/>
    <cellStyle name="SAPBEXexcGood1 15 4" xfId="11961"/>
    <cellStyle name="SAPBEXexcGood1 15 5" xfId="14437"/>
    <cellStyle name="SAPBEXexcGood1 15 6" xfId="15120"/>
    <cellStyle name="SAPBEXexcGood1 15 7" xfId="19133"/>
    <cellStyle name="SAPBEXexcGood1 15 8" xfId="19816"/>
    <cellStyle name="SAPBEXexcGood1 15 9" xfId="23636"/>
    <cellStyle name="SAPBEXexcGood1 16" xfId="3720"/>
    <cellStyle name="SAPBEXexcGood1 16 2" xfId="6258"/>
    <cellStyle name="SAPBEXexcGood1 16 3" xfId="9185"/>
    <cellStyle name="SAPBEXexcGood1 16 4" xfId="11493"/>
    <cellStyle name="SAPBEXexcGood1 16 5" xfId="13920"/>
    <cellStyle name="SAPBEXexcGood1 16 6" xfId="16970"/>
    <cellStyle name="SAPBEXexcGood1 16 7" xfId="18616"/>
    <cellStyle name="SAPBEXexcGood1 16 8" xfId="21666"/>
    <cellStyle name="SAPBEXexcGood1 16 9" xfId="23168"/>
    <cellStyle name="SAPBEXexcGood1 17" xfId="3746"/>
    <cellStyle name="SAPBEXexcGood1 17 2" xfId="6284"/>
    <cellStyle name="SAPBEXexcGood1 17 3" xfId="8109"/>
    <cellStyle name="SAPBEXexcGood1 17 4" xfId="10442"/>
    <cellStyle name="SAPBEXexcGood1 17 5" xfId="12768"/>
    <cellStyle name="SAPBEXexcGood1 17 6" xfId="15958"/>
    <cellStyle name="SAPBEXexcGood1 17 7" xfId="17464"/>
    <cellStyle name="SAPBEXexcGood1 17 8" xfId="20654"/>
    <cellStyle name="SAPBEXexcGood1 17 9" xfId="22113"/>
    <cellStyle name="SAPBEXexcGood1 18" xfId="3648"/>
    <cellStyle name="SAPBEXexcGood1 18 2" xfId="6186"/>
    <cellStyle name="SAPBEXexcGood1 18 3" xfId="9730"/>
    <cellStyle name="SAPBEXexcGood1 18 4" xfId="10350"/>
    <cellStyle name="SAPBEXexcGood1 18 5" xfId="12672"/>
    <cellStyle name="SAPBEXexcGood1 18 6" xfId="15233"/>
    <cellStyle name="SAPBEXexcGood1 18 7" xfId="17368"/>
    <cellStyle name="SAPBEXexcGood1 18 8" xfId="19929"/>
    <cellStyle name="SAPBEXexcGood1 18 9" xfId="22021"/>
    <cellStyle name="SAPBEXexcGood1 19" xfId="3901"/>
    <cellStyle name="SAPBEXexcGood1 19 2" xfId="6439"/>
    <cellStyle name="SAPBEXexcGood1 19 3" xfId="8052"/>
    <cellStyle name="SAPBEXexcGood1 19 4" xfId="10585"/>
    <cellStyle name="SAPBEXexcGood1 19 5" xfId="12932"/>
    <cellStyle name="SAPBEXexcGood1 19 6" xfId="15630"/>
    <cellStyle name="SAPBEXexcGood1 19 7" xfId="17628"/>
    <cellStyle name="SAPBEXexcGood1 19 8" xfId="20326"/>
    <cellStyle name="SAPBEXexcGood1 19 9" xfId="22258"/>
    <cellStyle name="SAPBEXexcGood1 2" xfId="3071"/>
    <cellStyle name="SAPBEXexcGood1 2 2" xfId="5609"/>
    <cellStyle name="SAPBEXexcGood1 2 3" xfId="10204"/>
    <cellStyle name="SAPBEXexcGood1 2 4" xfId="11172"/>
    <cellStyle name="SAPBEXexcGood1 2 5" xfId="13568"/>
    <cellStyle name="SAPBEXexcGood1 2 6" xfId="16759"/>
    <cellStyle name="SAPBEXexcGood1 2 7" xfId="18264"/>
    <cellStyle name="SAPBEXexcGood1 2 8" xfId="21455"/>
    <cellStyle name="SAPBEXexcGood1 2 9" xfId="22845"/>
    <cellStyle name="SAPBEXexcGood1 20" xfId="3944"/>
    <cellStyle name="SAPBEXexcGood1 20 2" xfId="6482"/>
    <cellStyle name="SAPBEXexcGood1 20 3" xfId="10093"/>
    <cellStyle name="SAPBEXexcGood1 20 4" xfId="10945"/>
    <cellStyle name="SAPBEXexcGood1 20 5" xfId="13316"/>
    <cellStyle name="SAPBEXexcGood1 20 6" xfId="16620"/>
    <cellStyle name="SAPBEXexcGood1 20 7" xfId="18012"/>
    <cellStyle name="SAPBEXexcGood1 20 8" xfId="21316"/>
    <cellStyle name="SAPBEXexcGood1 20 9" xfId="22616"/>
    <cellStyle name="SAPBEXexcGood1 21" xfId="3980"/>
    <cellStyle name="SAPBEXexcGood1 21 2" xfId="6518"/>
    <cellStyle name="SAPBEXexcGood1 21 3" xfId="9178"/>
    <cellStyle name="SAPBEXexcGood1 21 4" xfId="11084"/>
    <cellStyle name="SAPBEXexcGood1 21 5" xfId="13474"/>
    <cellStyle name="SAPBEXexcGood1 21 6" xfId="15878"/>
    <cellStyle name="SAPBEXexcGood1 21 7" xfId="18170"/>
    <cellStyle name="SAPBEXexcGood1 21 8" xfId="20574"/>
    <cellStyle name="SAPBEXexcGood1 21 9" xfId="22757"/>
    <cellStyle name="SAPBEXexcGood1 22" xfId="3970"/>
    <cellStyle name="SAPBEXexcGood1 22 2" xfId="6508"/>
    <cellStyle name="SAPBEXexcGood1 22 3" xfId="7991"/>
    <cellStyle name="SAPBEXexcGood1 22 4" xfId="10409"/>
    <cellStyle name="SAPBEXexcGood1 22 5" xfId="12733"/>
    <cellStyle name="SAPBEXexcGood1 22 6" xfId="16480"/>
    <cellStyle name="SAPBEXexcGood1 22 7" xfId="17429"/>
    <cellStyle name="SAPBEXexcGood1 22 8" xfId="21176"/>
    <cellStyle name="SAPBEXexcGood1 22 9" xfId="22080"/>
    <cellStyle name="SAPBEXexcGood1 23" xfId="3895"/>
    <cellStyle name="SAPBEXexcGood1 23 2" xfId="6433"/>
    <cellStyle name="SAPBEXexcGood1 23 3" xfId="10203"/>
    <cellStyle name="SAPBEXexcGood1 23 4" xfId="10884"/>
    <cellStyle name="SAPBEXexcGood1 23 5" xfId="13251"/>
    <cellStyle name="SAPBEXexcGood1 23 6" xfId="16077"/>
    <cellStyle name="SAPBEXexcGood1 23 7" xfId="17947"/>
    <cellStyle name="SAPBEXexcGood1 23 8" xfId="20773"/>
    <cellStyle name="SAPBEXexcGood1 23 9" xfId="22555"/>
    <cellStyle name="SAPBEXexcGood1 24" xfId="4135"/>
    <cellStyle name="SAPBEXexcGood1 24 2" xfId="6673"/>
    <cellStyle name="SAPBEXexcGood1 24 3" xfId="7771"/>
    <cellStyle name="SAPBEXexcGood1 24 4" xfId="11273"/>
    <cellStyle name="SAPBEXexcGood1 24 5" xfId="13679"/>
    <cellStyle name="SAPBEXexcGood1 24 6" xfId="16526"/>
    <cellStyle name="SAPBEXexcGood1 24 7" xfId="18375"/>
    <cellStyle name="SAPBEXexcGood1 24 8" xfId="21222"/>
    <cellStyle name="SAPBEXexcGood1 24 9" xfId="22947"/>
    <cellStyle name="SAPBEXexcGood1 25" xfId="4178"/>
    <cellStyle name="SAPBEXexcGood1 25 2" xfId="6716"/>
    <cellStyle name="SAPBEXexcGood1 25 3" xfId="7940"/>
    <cellStyle name="SAPBEXexcGood1 25 4" xfId="10809"/>
    <cellStyle name="SAPBEXexcGood1 25 5" xfId="13170"/>
    <cellStyle name="SAPBEXexcGood1 25 6" xfId="16345"/>
    <cellStyle name="SAPBEXexcGood1 25 7" xfId="17866"/>
    <cellStyle name="SAPBEXexcGood1 25 8" xfId="21041"/>
    <cellStyle name="SAPBEXexcGood1 25 9" xfId="22480"/>
    <cellStyle name="SAPBEXexcGood1 26" xfId="3853"/>
    <cellStyle name="SAPBEXexcGood1 26 2" xfId="6391"/>
    <cellStyle name="SAPBEXexcGood1 26 3" xfId="10164"/>
    <cellStyle name="SAPBEXexcGood1 26 4" xfId="11850"/>
    <cellStyle name="SAPBEXexcGood1 26 5" xfId="13310"/>
    <cellStyle name="SAPBEXexcGood1 26 6" xfId="16659"/>
    <cellStyle name="SAPBEXexcGood1 26 7" xfId="18006"/>
    <cellStyle name="SAPBEXexcGood1 26 8" xfId="21355"/>
    <cellStyle name="SAPBEXexcGood1 26 9" xfId="22610"/>
    <cellStyle name="SAPBEXexcGood1 27" xfId="4263"/>
    <cellStyle name="SAPBEXexcGood1 27 2" xfId="6801"/>
    <cellStyle name="SAPBEXexcGood1 27 3" xfId="9064"/>
    <cellStyle name="SAPBEXexcGood1 27 4" xfId="10138"/>
    <cellStyle name="SAPBEXexcGood1 27 5" xfId="12490"/>
    <cellStyle name="SAPBEXexcGood1 27 6" xfId="16678"/>
    <cellStyle name="SAPBEXexcGood1 27 7" xfId="17186"/>
    <cellStyle name="SAPBEXexcGood1 27 8" xfId="21374"/>
    <cellStyle name="SAPBEXexcGood1 27 9" xfId="21863"/>
    <cellStyle name="SAPBEXexcGood1 28" xfId="4306"/>
    <cellStyle name="SAPBEXexcGood1 28 2" xfId="6844"/>
    <cellStyle name="SAPBEXexcGood1 28 3" xfId="7861"/>
    <cellStyle name="SAPBEXexcGood1 28 4" xfId="12164"/>
    <cellStyle name="SAPBEXexcGood1 28 5" xfId="13587"/>
    <cellStyle name="SAPBEXexcGood1 28 6" xfId="16240"/>
    <cellStyle name="SAPBEXexcGood1 28 7" xfId="18283"/>
    <cellStyle name="SAPBEXexcGood1 28 8" xfId="20936"/>
    <cellStyle name="SAPBEXexcGood1 28 9" xfId="22862"/>
    <cellStyle name="SAPBEXexcGood1 29" xfId="4349"/>
    <cellStyle name="SAPBEXexcGood1 29 2" xfId="6887"/>
    <cellStyle name="SAPBEXexcGood1 29 3" xfId="9179"/>
    <cellStyle name="SAPBEXexcGood1 29 4" xfId="11885"/>
    <cellStyle name="SAPBEXexcGood1 29 5" xfId="14352"/>
    <cellStyle name="SAPBEXexcGood1 29 6" xfId="14990"/>
    <cellStyle name="SAPBEXexcGood1 29 7" xfId="19048"/>
    <cellStyle name="SAPBEXexcGood1 29 8" xfId="19686"/>
    <cellStyle name="SAPBEXexcGood1 29 9" xfId="23561"/>
    <cellStyle name="SAPBEXexcGood1 3" xfId="3024"/>
    <cellStyle name="SAPBEXexcGood1 3 2" xfId="5563"/>
    <cellStyle name="SAPBEXexcGood1 3 3" xfId="8073"/>
    <cellStyle name="SAPBEXexcGood1 3 4" xfId="10781"/>
    <cellStyle name="SAPBEXexcGood1 3 5" xfId="13137"/>
    <cellStyle name="SAPBEXexcGood1 3 6" xfId="16096"/>
    <cellStyle name="SAPBEXexcGood1 3 7" xfId="17833"/>
    <cellStyle name="SAPBEXexcGood1 3 8" xfId="20792"/>
    <cellStyle name="SAPBEXexcGood1 3 9" xfId="22452"/>
    <cellStyle name="SAPBEXexcGood1 30" xfId="4392"/>
    <cellStyle name="SAPBEXexcGood1 30 2" xfId="6930"/>
    <cellStyle name="SAPBEXexcGood1 30 3" xfId="5432"/>
    <cellStyle name="SAPBEXexcGood1 30 4" xfId="12275"/>
    <cellStyle name="SAPBEXexcGood1 30 5" xfId="13454"/>
    <cellStyle name="SAPBEXexcGood1 30 6" xfId="15292"/>
    <cellStyle name="SAPBEXexcGood1 30 7" xfId="18150"/>
    <cellStyle name="SAPBEXexcGood1 30 8" xfId="19988"/>
    <cellStyle name="SAPBEXexcGood1 30 9" xfId="22739"/>
    <cellStyle name="SAPBEXexcGood1 31" xfId="4435"/>
    <cellStyle name="SAPBEXexcGood1 31 2" xfId="6973"/>
    <cellStyle name="SAPBEXexcGood1 31 3" xfId="9792"/>
    <cellStyle name="SAPBEXexcGood1 31 4" xfId="10463"/>
    <cellStyle name="SAPBEXexcGood1 31 5" xfId="14862"/>
    <cellStyle name="SAPBEXexcGood1 31 6" xfId="16712"/>
    <cellStyle name="SAPBEXexcGood1 31 7" xfId="19558"/>
    <cellStyle name="SAPBEXexcGood1 31 8" xfId="21408"/>
    <cellStyle name="SAPBEXexcGood1 31 9" xfId="24034"/>
    <cellStyle name="SAPBEXexcGood1 32" xfId="4386"/>
    <cellStyle name="SAPBEXexcGood1 32 2" xfId="6924"/>
    <cellStyle name="SAPBEXexcGood1 32 3" xfId="7990"/>
    <cellStyle name="SAPBEXexcGood1 32 4" xfId="11202"/>
    <cellStyle name="SAPBEXexcGood1 32 5" xfId="13603"/>
    <cellStyle name="SAPBEXexcGood1 32 6" xfId="15951"/>
    <cellStyle name="SAPBEXexcGood1 32 7" xfId="18299"/>
    <cellStyle name="SAPBEXexcGood1 32 8" xfId="20647"/>
    <cellStyle name="SAPBEXexcGood1 32 9" xfId="22877"/>
    <cellStyle name="SAPBEXexcGood1 33" xfId="4426"/>
    <cellStyle name="SAPBEXexcGood1 33 2" xfId="6964"/>
    <cellStyle name="SAPBEXexcGood1 33 3" xfId="9426"/>
    <cellStyle name="SAPBEXexcGood1 33 4" xfId="11841"/>
    <cellStyle name="SAPBEXexcGood1 33 5" xfId="14302"/>
    <cellStyle name="SAPBEXexcGood1 33 6" xfId="16598"/>
    <cellStyle name="SAPBEXexcGood1 33 7" xfId="18998"/>
    <cellStyle name="SAPBEXexcGood1 33 8" xfId="21294"/>
    <cellStyle name="SAPBEXexcGood1 33 9" xfId="23516"/>
    <cellStyle name="SAPBEXexcGood1 34" xfId="4547"/>
    <cellStyle name="SAPBEXexcGood1 34 2" xfId="7085"/>
    <cellStyle name="SAPBEXexcGood1 34 3" xfId="8752"/>
    <cellStyle name="SAPBEXexcGood1 34 4" xfId="11262"/>
    <cellStyle name="SAPBEXexcGood1 34 5" xfId="13668"/>
    <cellStyle name="SAPBEXexcGood1 34 6" xfId="16929"/>
    <cellStyle name="SAPBEXexcGood1 34 7" xfId="18364"/>
    <cellStyle name="SAPBEXexcGood1 34 8" xfId="21625"/>
    <cellStyle name="SAPBEXexcGood1 34 9" xfId="22936"/>
    <cellStyle name="SAPBEXexcGood1 35" xfId="4607"/>
    <cellStyle name="SAPBEXexcGood1 35 2" xfId="7145"/>
    <cellStyle name="SAPBEXexcGood1 35 3" xfId="9229"/>
    <cellStyle name="SAPBEXexcGood1 35 4" xfId="12108"/>
    <cellStyle name="SAPBEXexcGood1 35 5" xfId="14590"/>
    <cellStyle name="SAPBEXexcGood1 35 6" xfId="16502"/>
    <cellStyle name="SAPBEXexcGood1 35 7" xfId="19286"/>
    <cellStyle name="SAPBEXexcGood1 35 8" xfId="21198"/>
    <cellStyle name="SAPBEXexcGood1 35 9" xfId="23782"/>
    <cellStyle name="SAPBEXexcGood1 36" xfId="4650"/>
    <cellStyle name="SAPBEXexcGood1 36 2" xfId="7188"/>
    <cellStyle name="SAPBEXexcGood1 36 3" xfId="8732"/>
    <cellStyle name="SAPBEXexcGood1 36 4" xfId="11261"/>
    <cellStyle name="SAPBEXexcGood1 36 5" xfId="13667"/>
    <cellStyle name="SAPBEXexcGood1 36 6" xfId="15995"/>
    <cellStyle name="SAPBEXexcGood1 36 7" xfId="18363"/>
    <cellStyle name="SAPBEXexcGood1 36 8" xfId="20691"/>
    <cellStyle name="SAPBEXexcGood1 36 9" xfId="22935"/>
    <cellStyle name="SAPBEXexcGood1 37" xfId="4692"/>
    <cellStyle name="SAPBEXexcGood1 37 2" xfId="7230"/>
    <cellStyle name="SAPBEXexcGood1 37 3" xfId="9451"/>
    <cellStyle name="SAPBEXexcGood1 37 4" xfId="11436"/>
    <cellStyle name="SAPBEXexcGood1 37 5" xfId="13854"/>
    <cellStyle name="SAPBEXexcGood1 37 6" xfId="15809"/>
    <cellStyle name="SAPBEXexcGood1 37 7" xfId="18550"/>
    <cellStyle name="SAPBEXexcGood1 37 8" xfId="20505"/>
    <cellStyle name="SAPBEXexcGood1 37 9" xfId="23111"/>
    <cellStyle name="SAPBEXexcGood1 38" xfId="4728"/>
    <cellStyle name="SAPBEXexcGood1 38 2" xfId="7266"/>
    <cellStyle name="SAPBEXexcGood1 38 3" xfId="8204"/>
    <cellStyle name="SAPBEXexcGood1 38 4" xfId="11373"/>
    <cellStyle name="SAPBEXexcGood1 38 5" xfId="13787"/>
    <cellStyle name="SAPBEXexcGood1 38 6" xfId="15656"/>
    <cellStyle name="SAPBEXexcGood1 38 7" xfId="18483"/>
    <cellStyle name="SAPBEXexcGood1 38 8" xfId="20352"/>
    <cellStyle name="SAPBEXexcGood1 38 9" xfId="23047"/>
    <cellStyle name="SAPBEXexcGood1 39" xfId="4797"/>
    <cellStyle name="SAPBEXexcGood1 39 2" xfId="7335"/>
    <cellStyle name="SAPBEXexcGood1 39 3" xfId="8956"/>
    <cellStyle name="SAPBEXexcGood1 39 4" xfId="10730"/>
    <cellStyle name="SAPBEXexcGood1 39 5" xfId="13085"/>
    <cellStyle name="SAPBEXexcGood1 39 6" xfId="14894"/>
    <cellStyle name="SAPBEXexcGood1 39 7" xfId="17781"/>
    <cellStyle name="SAPBEXexcGood1 39 8" xfId="19590"/>
    <cellStyle name="SAPBEXexcGood1 39 9" xfId="22403"/>
    <cellStyle name="SAPBEXexcGood1 4" xfId="3166"/>
    <cellStyle name="SAPBEXexcGood1 4 2" xfId="5704"/>
    <cellStyle name="SAPBEXexcGood1 4 3" xfId="10232"/>
    <cellStyle name="SAPBEXexcGood1 4 4" xfId="11077"/>
    <cellStyle name="SAPBEXexcGood1 4 5" xfId="13466"/>
    <cellStyle name="SAPBEXexcGood1 4 6" xfId="15183"/>
    <cellStyle name="SAPBEXexcGood1 4 7" xfId="18162"/>
    <cellStyle name="SAPBEXexcGood1 4 8" xfId="19879"/>
    <cellStyle name="SAPBEXexcGood1 4 9" xfId="22750"/>
    <cellStyle name="SAPBEXexcGood1 40" xfId="4840"/>
    <cellStyle name="SAPBEXexcGood1 40 2" xfId="7378"/>
    <cellStyle name="SAPBEXexcGood1 40 3" xfId="9203"/>
    <cellStyle name="SAPBEXexcGood1 40 4" xfId="10867"/>
    <cellStyle name="SAPBEXexcGood1 40 5" xfId="13232"/>
    <cellStyle name="SAPBEXexcGood1 40 6" xfId="16462"/>
    <cellStyle name="SAPBEXexcGood1 40 7" xfId="17928"/>
    <cellStyle name="SAPBEXexcGood1 40 8" xfId="21158"/>
    <cellStyle name="SAPBEXexcGood1 40 9" xfId="22538"/>
    <cellStyle name="SAPBEXexcGood1 41" xfId="4791"/>
    <cellStyle name="SAPBEXexcGood1 41 2" xfId="7329"/>
    <cellStyle name="SAPBEXexcGood1 41 3" xfId="5488"/>
    <cellStyle name="SAPBEXexcGood1 41 4" xfId="11564"/>
    <cellStyle name="SAPBEXexcGood1 41 5" xfId="13999"/>
    <cellStyle name="SAPBEXexcGood1 41 6" xfId="16630"/>
    <cellStyle name="SAPBEXexcGood1 41 7" xfId="18695"/>
    <cellStyle name="SAPBEXexcGood1 41 8" xfId="21326"/>
    <cellStyle name="SAPBEXexcGood1 41 9" xfId="23238"/>
    <cellStyle name="SAPBEXexcGood1 42" xfId="4831"/>
    <cellStyle name="SAPBEXexcGood1 42 2" xfId="7369"/>
    <cellStyle name="SAPBEXexcGood1 42 3" xfId="8313"/>
    <cellStyle name="SAPBEXexcGood1 42 4" xfId="10743"/>
    <cellStyle name="SAPBEXexcGood1 42 5" xfId="13098"/>
    <cellStyle name="SAPBEXexcGood1 42 6" xfId="16295"/>
    <cellStyle name="SAPBEXexcGood1 42 7" xfId="17794"/>
    <cellStyle name="SAPBEXexcGood1 42 8" xfId="20991"/>
    <cellStyle name="SAPBEXexcGood1 42 9" xfId="22416"/>
    <cellStyle name="SAPBEXexcGood1 43" xfId="4959"/>
    <cellStyle name="SAPBEXexcGood1 43 2" xfId="7497"/>
    <cellStyle name="SAPBEXexcGood1 43 3" xfId="9962"/>
    <cellStyle name="SAPBEXexcGood1 43 4" xfId="11448"/>
    <cellStyle name="SAPBEXexcGood1 43 5" xfId="13867"/>
    <cellStyle name="SAPBEXexcGood1 43 6" xfId="15646"/>
    <cellStyle name="SAPBEXexcGood1 43 7" xfId="18563"/>
    <cellStyle name="SAPBEXexcGood1 43 8" xfId="20342"/>
    <cellStyle name="SAPBEXexcGood1 43 9" xfId="23123"/>
    <cellStyle name="SAPBEXexcGood1 44" xfId="4999"/>
    <cellStyle name="SAPBEXexcGood1 44 2" xfId="7537"/>
    <cellStyle name="SAPBEXexcGood1 44 3" xfId="9156"/>
    <cellStyle name="SAPBEXexcGood1 44 4" xfId="11098"/>
    <cellStyle name="SAPBEXexcGood1 44 5" xfId="13491"/>
    <cellStyle name="SAPBEXexcGood1 44 6" xfId="15595"/>
    <cellStyle name="SAPBEXexcGood1 44 7" xfId="18187"/>
    <cellStyle name="SAPBEXexcGood1 44 8" xfId="20291"/>
    <cellStyle name="SAPBEXexcGood1 44 9" xfId="22771"/>
    <cellStyle name="SAPBEXexcGood1 45" xfId="5036"/>
    <cellStyle name="SAPBEXexcGood1 45 2" xfId="7574"/>
    <cellStyle name="SAPBEXexcGood1 45 3" xfId="8034"/>
    <cellStyle name="SAPBEXexcGood1 45 4" xfId="10482"/>
    <cellStyle name="SAPBEXexcGood1 45 5" xfId="12816"/>
    <cellStyle name="SAPBEXexcGood1 45 6" xfId="15025"/>
    <cellStyle name="SAPBEXexcGood1 45 7" xfId="17512"/>
    <cellStyle name="SAPBEXexcGood1 45 8" xfId="19721"/>
    <cellStyle name="SAPBEXexcGood1 45 9" xfId="22152"/>
    <cellStyle name="SAPBEXexcGood1 46" xfId="5067"/>
    <cellStyle name="SAPBEXexcGood1 46 2" xfId="7605"/>
    <cellStyle name="SAPBEXexcGood1 46 3" xfId="8895"/>
    <cellStyle name="SAPBEXexcGood1 46 4" xfId="11035"/>
    <cellStyle name="SAPBEXexcGood1 46 5" xfId="13417"/>
    <cellStyle name="SAPBEXexcGood1 46 6" xfId="16117"/>
    <cellStyle name="SAPBEXexcGood1 46 7" xfId="18113"/>
    <cellStyle name="SAPBEXexcGood1 46 8" xfId="20813"/>
    <cellStyle name="SAPBEXexcGood1 46 9" xfId="22708"/>
    <cellStyle name="SAPBEXexcGood1 47" xfId="5097"/>
    <cellStyle name="SAPBEXexcGood1 47 2" xfId="7635"/>
    <cellStyle name="SAPBEXexcGood1 47 3" xfId="9292"/>
    <cellStyle name="SAPBEXexcGood1 47 4" xfId="11968"/>
    <cellStyle name="SAPBEXexcGood1 47 5" xfId="14206"/>
    <cellStyle name="SAPBEXexcGood1 47 6" xfId="15240"/>
    <cellStyle name="SAPBEXexcGood1 47 7" xfId="18902"/>
    <cellStyle name="SAPBEXexcGood1 47 8" xfId="19936"/>
    <cellStyle name="SAPBEXexcGood1 47 9" xfId="23429"/>
    <cellStyle name="SAPBEXexcGood1 48" xfId="5133"/>
    <cellStyle name="SAPBEXexcGood1 48 2" xfId="7671"/>
    <cellStyle name="SAPBEXexcGood1 48 3" xfId="8158"/>
    <cellStyle name="SAPBEXexcGood1 48 4" xfId="8233"/>
    <cellStyle name="SAPBEXexcGood1 48 5" xfId="14921"/>
    <cellStyle name="SAPBEXexcGood1 48 6" xfId="15510"/>
    <cellStyle name="SAPBEXexcGood1 48 7" xfId="19617"/>
    <cellStyle name="SAPBEXexcGood1 48 8" xfId="20206"/>
    <cellStyle name="SAPBEXexcGood1 48 9" xfId="24084"/>
    <cellStyle name="SAPBEXexcGood1 49" xfId="5202"/>
    <cellStyle name="SAPBEXexcGood1 49 2" xfId="7741"/>
    <cellStyle name="SAPBEXexcGood1 49 3" xfId="8636"/>
    <cellStyle name="SAPBEXexcGood1 49 4" xfId="11643"/>
    <cellStyle name="SAPBEXexcGood1 49 5" xfId="14087"/>
    <cellStyle name="SAPBEXexcGood1 49 6" xfId="16233"/>
    <cellStyle name="SAPBEXexcGood1 49 7" xfId="18783"/>
    <cellStyle name="SAPBEXexcGood1 49 8" xfId="20929"/>
    <cellStyle name="SAPBEXexcGood1 49 9" xfId="23318"/>
    <cellStyle name="SAPBEXexcGood1 5" xfId="3209"/>
    <cellStyle name="SAPBEXexcGood1 5 2" xfId="5747"/>
    <cellStyle name="SAPBEXexcGood1 5 3" xfId="9568"/>
    <cellStyle name="SAPBEXexcGood1 5 4" xfId="12282"/>
    <cellStyle name="SAPBEXexcGood1 5 5" xfId="12538"/>
    <cellStyle name="SAPBEXexcGood1 5 6" xfId="15129"/>
    <cellStyle name="SAPBEXexcGood1 5 7" xfId="17234"/>
    <cellStyle name="SAPBEXexcGood1 5 8" xfId="19825"/>
    <cellStyle name="SAPBEXexcGood1 5 9" xfId="21902"/>
    <cellStyle name="SAPBEXexcGood1 50" xfId="5179"/>
    <cellStyle name="SAPBEXexcGood1 50 2" xfId="10055"/>
    <cellStyle name="SAPBEXexcGood1 50 3" xfId="10421"/>
    <cellStyle name="SAPBEXexcGood1 50 4" xfId="12746"/>
    <cellStyle name="SAPBEXexcGood1 50 5" xfId="16475"/>
    <cellStyle name="SAPBEXexcGood1 50 6" xfId="17442"/>
    <cellStyle name="SAPBEXexcGood1 50 7" xfId="21171"/>
    <cellStyle name="SAPBEXexcGood1 50 8" xfId="22092"/>
    <cellStyle name="SAPBEXexcGood1 51" xfId="8397"/>
    <cellStyle name="SAPBEXexcGood1 52" xfId="12029"/>
    <cellStyle name="SAPBEXexcGood1 53" xfId="14510"/>
    <cellStyle name="SAPBEXexcGood1 54" xfId="16885"/>
    <cellStyle name="SAPBEXexcGood1 55" xfId="19206"/>
    <cellStyle name="SAPBEXexcGood1 56" xfId="21581"/>
    <cellStyle name="SAPBEXexcGood1 57" xfId="23704"/>
    <cellStyle name="SAPBEXexcGood1 6" xfId="3252"/>
    <cellStyle name="SAPBEXexcGood1 6 2" xfId="5790"/>
    <cellStyle name="SAPBEXexcGood1 6 3" xfId="9358"/>
    <cellStyle name="SAPBEXexcGood1 6 4" xfId="10327"/>
    <cellStyle name="SAPBEXexcGood1 6 5" xfId="12645"/>
    <cellStyle name="SAPBEXexcGood1 6 6" xfId="16114"/>
    <cellStyle name="SAPBEXexcGood1 6 7" xfId="17341"/>
    <cellStyle name="SAPBEXexcGood1 6 8" xfId="20810"/>
    <cellStyle name="SAPBEXexcGood1 6 9" xfId="21998"/>
    <cellStyle name="SAPBEXexcGood1 7" xfId="3295"/>
    <cellStyle name="SAPBEXexcGood1 7 2" xfId="5833"/>
    <cellStyle name="SAPBEXexcGood1 7 3" xfId="9074"/>
    <cellStyle name="SAPBEXexcGood1 7 4" xfId="11320"/>
    <cellStyle name="SAPBEXexcGood1 7 5" xfId="13729"/>
    <cellStyle name="SAPBEXexcGood1 7 6" xfId="16783"/>
    <cellStyle name="SAPBEXexcGood1 7 7" xfId="18425"/>
    <cellStyle name="SAPBEXexcGood1 7 8" xfId="21479"/>
    <cellStyle name="SAPBEXexcGood1 7 9" xfId="22994"/>
    <cellStyle name="SAPBEXexcGood1 8" xfId="3338"/>
    <cellStyle name="SAPBEXexcGood1 8 2" xfId="5876"/>
    <cellStyle name="SAPBEXexcGood1 8 3" xfId="9222"/>
    <cellStyle name="SAPBEXexcGood1 8 4" xfId="11876"/>
    <cellStyle name="SAPBEXexcGood1 8 5" xfId="14340"/>
    <cellStyle name="SAPBEXexcGood1 8 6" xfId="15008"/>
    <cellStyle name="SAPBEXexcGood1 8 7" xfId="19036"/>
    <cellStyle name="SAPBEXexcGood1 8 8" xfId="19704"/>
    <cellStyle name="SAPBEXexcGood1 8 9" xfId="23552"/>
    <cellStyle name="SAPBEXexcGood1 9" xfId="3381"/>
    <cellStyle name="SAPBEXexcGood1 9 2" xfId="5919"/>
    <cellStyle name="SAPBEXexcGood1 9 3" xfId="8112"/>
    <cellStyle name="SAPBEXexcGood1 9 4" xfId="10296"/>
    <cellStyle name="SAPBEXexcGood1 9 5" xfId="12609"/>
    <cellStyle name="SAPBEXexcGood1 9 6" xfId="15791"/>
    <cellStyle name="SAPBEXexcGood1 9 7" xfId="17305"/>
    <cellStyle name="SAPBEXexcGood1 9 8" xfId="20487"/>
    <cellStyle name="SAPBEXexcGood1 9 9" xfId="21966"/>
    <cellStyle name="SAPBEXexcGood2" xfId="2953"/>
    <cellStyle name="SAPBEXexcGood2 10" xfId="3422"/>
    <cellStyle name="SAPBEXexcGood2 10 2" xfId="5960"/>
    <cellStyle name="SAPBEXexcGood2 10 3" xfId="10148"/>
    <cellStyle name="SAPBEXexcGood2 10 4" xfId="10686"/>
    <cellStyle name="SAPBEXexcGood2 10 5" xfId="13038"/>
    <cellStyle name="SAPBEXexcGood2 10 6" xfId="15270"/>
    <cellStyle name="SAPBEXexcGood2 10 7" xfId="17734"/>
    <cellStyle name="SAPBEXexcGood2 10 8" xfId="19966"/>
    <cellStyle name="SAPBEXexcGood2 10 9" xfId="22359"/>
    <cellStyle name="SAPBEXexcGood2 11" xfId="3446"/>
    <cellStyle name="SAPBEXexcGood2 11 2" xfId="5984"/>
    <cellStyle name="SAPBEXexcGood2 11 3" xfId="9140"/>
    <cellStyle name="SAPBEXexcGood2 11 4" xfId="10250"/>
    <cellStyle name="SAPBEXexcGood2 11 5" xfId="12558"/>
    <cellStyle name="SAPBEXexcGood2 11 6" xfId="16055"/>
    <cellStyle name="SAPBEXexcGood2 11 7" xfId="17254"/>
    <cellStyle name="SAPBEXexcGood2 11 8" xfId="20751"/>
    <cellStyle name="SAPBEXexcGood2 11 9" xfId="21919"/>
    <cellStyle name="SAPBEXexcGood2 12" xfId="3419"/>
    <cellStyle name="SAPBEXexcGood2 12 2" xfId="5957"/>
    <cellStyle name="SAPBEXexcGood2 12 3" xfId="8387"/>
    <cellStyle name="SAPBEXexcGood2 12 4" xfId="12141"/>
    <cellStyle name="SAPBEXexcGood2 12 5" xfId="14624"/>
    <cellStyle name="SAPBEXexcGood2 12 6" xfId="13770"/>
    <cellStyle name="SAPBEXexcGood2 12 7" xfId="19320"/>
    <cellStyle name="SAPBEXexcGood2 12 8" xfId="18466"/>
    <cellStyle name="SAPBEXexcGood2 12 9" xfId="23815"/>
    <cellStyle name="SAPBEXexcGood2 13" xfId="3562"/>
    <cellStyle name="SAPBEXexcGood2 13 2" xfId="6100"/>
    <cellStyle name="SAPBEXexcGood2 13 3" xfId="9051"/>
    <cellStyle name="SAPBEXexcGood2 13 4" xfId="10070"/>
    <cellStyle name="SAPBEXexcGood2 13 5" xfId="14819"/>
    <cellStyle name="SAPBEXexcGood2 13 6" xfId="16247"/>
    <cellStyle name="SAPBEXexcGood2 13 7" xfId="19515"/>
    <cellStyle name="SAPBEXexcGood2 13 8" xfId="20943"/>
    <cellStyle name="SAPBEXexcGood2 13 9" xfId="24003"/>
    <cellStyle name="SAPBEXexcGood2 14" xfId="3513"/>
    <cellStyle name="SAPBEXexcGood2 14 2" xfId="6051"/>
    <cellStyle name="SAPBEXexcGood2 14 3" xfId="8503"/>
    <cellStyle name="SAPBEXexcGood2 14 4" xfId="11424"/>
    <cellStyle name="SAPBEXexcGood2 14 5" xfId="13841"/>
    <cellStyle name="SAPBEXexcGood2 14 6" xfId="16220"/>
    <cellStyle name="SAPBEXexcGood2 14 7" xfId="18537"/>
    <cellStyle name="SAPBEXexcGood2 14 8" xfId="20916"/>
    <cellStyle name="SAPBEXexcGood2 14 9" xfId="23098"/>
    <cellStyle name="SAPBEXexcGood2 15" xfId="3613"/>
    <cellStyle name="SAPBEXexcGood2 15 2" xfId="6151"/>
    <cellStyle name="SAPBEXexcGood2 15 3" xfId="9982"/>
    <cellStyle name="SAPBEXexcGood2 15 4" xfId="10395"/>
    <cellStyle name="SAPBEXexcGood2 15 5" xfId="12718"/>
    <cellStyle name="SAPBEXexcGood2 15 6" xfId="15334"/>
    <cellStyle name="SAPBEXexcGood2 15 7" xfId="17414"/>
    <cellStyle name="SAPBEXexcGood2 15 8" xfId="20030"/>
    <cellStyle name="SAPBEXexcGood2 15 9" xfId="22066"/>
    <cellStyle name="SAPBEXexcGood2 16" xfId="3582"/>
    <cellStyle name="SAPBEXexcGood2 16 2" xfId="6120"/>
    <cellStyle name="SAPBEXexcGood2 16 3" xfId="9467"/>
    <cellStyle name="SAPBEXexcGood2 16 4" xfId="11870"/>
    <cellStyle name="SAPBEXexcGood2 16 5" xfId="14334"/>
    <cellStyle name="SAPBEXexcGood2 16 6" xfId="15854"/>
    <cellStyle name="SAPBEXexcGood2 16 7" xfId="19030"/>
    <cellStyle name="SAPBEXexcGood2 16 8" xfId="20550"/>
    <cellStyle name="SAPBEXexcGood2 16 9" xfId="23546"/>
    <cellStyle name="SAPBEXexcGood2 17" xfId="3599"/>
    <cellStyle name="SAPBEXexcGood2 17 2" xfId="6137"/>
    <cellStyle name="SAPBEXexcGood2 17 3" xfId="7790"/>
    <cellStyle name="SAPBEXexcGood2 17 4" xfId="11069"/>
    <cellStyle name="SAPBEXexcGood2 17 5" xfId="13457"/>
    <cellStyle name="SAPBEXexcGood2 17 6" xfId="16121"/>
    <cellStyle name="SAPBEXexcGood2 17 7" xfId="18153"/>
    <cellStyle name="SAPBEXexcGood2 17 8" xfId="20817"/>
    <cellStyle name="SAPBEXexcGood2 17 9" xfId="22742"/>
    <cellStyle name="SAPBEXexcGood2 18" xfId="3744"/>
    <cellStyle name="SAPBEXexcGood2 18 2" xfId="6282"/>
    <cellStyle name="SAPBEXexcGood2 18 3" xfId="9417"/>
    <cellStyle name="SAPBEXexcGood2 18 4" xfId="10558"/>
    <cellStyle name="SAPBEXexcGood2 18 5" xfId="12901"/>
    <cellStyle name="SAPBEXexcGood2 18 6" xfId="16297"/>
    <cellStyle name="SAPBEXexcGood2 18 7" xfId="17597"/>
    <cellStyle name="SAPBEXexcGood2 18 8" xfId="20993"/>
    <cellStyle name="SAPBEXexcGood2 18 9" xfId="22229"/>
    <cellStyle name="SAPBEXexcGood2 19" xfId="3899"/>
    <cellStyle name="SAPBEXexcGood2 19 2" xfId="6437"/>
    <cellStyle name="SAPBEXexcGood2 19 3" xfId="5449"/>
    <cellStyle name="SAPBEXexcGood2 19 4" xfId="10987"/>
    <cellStyle name="SAPBEXexcGood2 19 5" xfId="13361"/>
    <cellStyle name="SAPBEXexcGood2 19 6" xfId="15688"/>
    <cellStyle name="SAPBEXexcGood2 19 7" xfId="18057"/>
    <cellStyle name="SAPBEXexcGood2 19 8" xfId="20384"/>
    <cellStyle name="SAPBEXexcGood2 19 9" xfId="22660"/>
    <cellStyle name="SAPBEXexcGood2 2" xfId="3072"/>
    <cellStyle name="SAPBEXexcGood2 2 2" xfId="5610"/>
    <cellStyle name="SAPBEXexcGood2 2 3" xfId="8706"/>
    <cellStyle name="SAPBEXexcGood2 2 4" xfId="10443"/>
    <cellStyle name="SAPBEXexcGood2 2 5" xfId="12769"/>
    <cellStyle name="SAPBEXexcGood2 2 6" xfId="16275"/>
    <cellStyle name="SAPBEXexcGood2 2 7" xfId="17465"/>
    <cellStyle name="SAPBEXexcGood2 2 8" xfId="20971"/>
    <cellStyle name="SAPBEXexcGood2 2 9" xfId="22114"/>
    <cellStyle name="SAPBEXexcGood2 20" xfId="3942"/>
    <cellStyle name="SAPBEXexcGood2 20 2" xfId="6480"/>
    <cellStyle name="SAPBEXexcGood2 20 3" xfId="9977"/>
    <cellStyle name="SAPBEXexcGood2 20 4" xfId="11676"/>
    <cellStyle name="SAPBEXexcGood2 20 5" xfId="14123"/>
    <cellStyle name="SAPBEXexcGood2 20 6" xfId="13515"/>
    <cellStyle name="SAPBEXexcGood2 20 7" xfId="18819"/>
    <cellStyle name="SAPBEXexcGood2 20 8" xfId="18211"/>
    <cellStyle name="SAPBEXexcGood2 20 9" xfId="23350"/>
    <cellStyle name="SAPBEXexcGood2 21" xfId="3938"/>
    <cellStyle name="SAPBEXexcGood2 21 2" xfId="6476"/>
    <cellStyle name="SAPBEXexcGood2 21 3" xfId="8763"/>
    <cellStyle name="SAPBEXexcGood2 21 4" xfId="8395"/>
    <cellStyle name="SAPBEXexcGood2 21 5" xfId="12470"/>
    <cellStyle name="SAPBEXexcGood2 21 6" xfId="15615"/>
    <cellStyle name="SAPBEXexcGood2 21 7" xfId="17166"/>
    <cellStyle name="SAPBEXexcGood2 21 8" xfId="20311"/>
    <cellStyle name="SAPBEXexcGood2 21 9" xfId="21845"/>
    <cellStyle name="SAPBEXexcGood2 22" xfId="3975"/>
    <cellStyle name="SAPBEXexcGood2 22 2" xfId="6513"/>
    <cellStyle name="SAPBEXexcGood2 22 3" xfId="8935"/>
    <cellStyle name="SAPBEXexcGood2 22 4" xfId="10788"/>
    <cellStyle name="SAPBEXexcGood2 22 5" xfId="13145"/>
    <cellStyle name="SAPBEXexcGood2 22 6" xfId="16262"/>
    <cellStyle name="SAPBEXexcGood2 22 7" xfId="17841"/>
    <cellStyle name="SAPBEXexcGood2 22 8" xfId="20958"/>
    <cellStyle name="SAPBEXexcGood2 22 9" xfId="22459"/>
    <cellStyle name="SAPBEXexcGood2 23" xfId="3977"/>
    <cellStyle name="SAPBEXexcGood2 23 2" xfId="6515"/>
    <cellStyle name="SAPBEXexcGood2 23 3" xfId="8111"/>
    <cellStyle name="SAPBEXexcGood2 23 4" xfId="11533"/>
    <cellStyle name="SAPBEXexcGood2 23 5" xfId="12345"/>
    <cellStyle name="SAPBEXexcGood2 23 6" xfId="16784"/>
    <cellStyle name="SAPBEXexcGood2 23 7" xfId="17041"/>
    <cellStyle name="SAPBEXexcGood2 23 8" xfId="21480"/>
    <cellStyle name="SAPBEXexcGood2 23 9" xfId="21733"/>
    <cellStyle name="SAPBEXexcGood2 24" xfId="4133"/>
    <cellStyle name="SAPBEXexcGood2 24 2" xfId="6671"/>
    <cellStyle name="SAPBEXexcGood2 24 3" xfId="8759"/>
    <cellStyle name="SAPBEXexcGood2 24 4" xfId="10294"/>
    <cellStyle name="SAPBEXexcGood2 24 5" xfId="12607"/>
    <cellStyle name="SAPBEXexcGood2 24 6" xfId="16324"/>
    <cellStyle name="SAPBEXexcGood2 24 7" xfId="17303"/>
    <cellStyle name="SAPBEXexcGood2 24 8" xfId="21020"/>
    <cellStyle name="SAPBEXexcGood2 24 9" xfId="21964"/>
    <cellStyle name="SAPBEXexcGood2 25" xfId="4176"/>
    <cellStyle name="SAPBEXexcGood2 25 2" xfId="6714"/>
    <cellStyle name="SAPBEXexcGood2 25 3" xfId="9558"/>
    <cellStyle name="SAPBEXexcGood2 25 4" xfId="10152"/>
    <cellStyle name="SAPBEXexcGood2 25 5" xfId="14931"/>
    <cellStyle name="SAPBEXexcGood2 25 6" xfId="15722"/>
    <cellStyle name="SAPBEXexcGood2 25 7" xfId="19627"/>
    <cellStyle name="SAPBEXexcGood2 25 8" xfId="20418"/>
    <cellStyle name="SAPBEXexcGood2 25 9" xfId="24094"/>
    <cellStyle name="SAPBEXexcGood2 26" xfId="4221"/>
    <cellStyle name="SAPBEXexcGood2 26 2" xfId="6759"/>
    <cellStyle name="SAPBEXexcGood2 26 3" xfId="9165"/>
    <cellStyle name="SAPBEXexcGood2 26 4" xfId="10455"/>
    <cellStyle name="SAPBEXexcGood2 26 5" xfId="12786"/>
    <cellStyle name="SAPBEXexcGood2 26 6" xfId="16026"/>
    <cellStyle name="SAPBEXexcGood2 26 7" xfId="17482"/>
    <cellStyle name="SAPBEXexcGood2 26 8" xfId="20722"/>
    <cellStyle name="SAPBEXexcGood2 26 9" xfId="22126"/>
    <cellStyle name="SAPBEXexcGood2 27" xfId="4261"/>
    <cellStyle name="SAPBEXexcGood2 27 2" xfId="6799"/>
    <cellStyle name="SAPBEXexcGood2 27 3" xfId="8583"/>
    <cellStyle name="SAPBEXexcGood2 27 4" xfId="11650"/>
    <cellStyle name="SAPBEXexcGood2 27 5" xfId="13840"/>
    <cellStyle name="SAPBEXexcGood2 27 6" xfId="15750"/>
    <cellStyle name="SAPBEXexcGood2 27 7" xfId="18536"/>
    <cellStyle name="SAPBEXexcGood2 27 8" xfId="20446"/>
    <cellStyle name="SAPBEXexcGood2 27 9" xfId="23097"/>
    <cellStyle name="SAPBEXexcGood2 28" xfId="4304"/>
    <cellStyle name="SAPBEXexcGood2 28 2" xfId="6842"/>
    <cellStyle name="SAPBEXexcGood2 28 3" xfId="8930"/>
    <cellStyle name="SAPBEXexcGood2 28 4" xfId="11425"/>
    <cellStyle name="SAPBEXexcGood2 28 5" xfId="13842"/>
    <cellStyle name="SAPBEXexcGood2 28 6" xfId="15488"/>
    <cellStyle name="SAPBEXexcGood2 28 7" xfId="18538"/>
    <cellStyle name="SAPBEXexcGood2 28 8" xfId="20184"/>
    <cellStyle name="SAPBEXexcGood2 28 9" xfId="23099"/>
    <cellStyle name="SAPBEXexcGood2 29" xfId="4347"/>
    <cellStyle name="SAPBEXexcGood2 29 2" xfId="6885"/>
    <cellStyle name="SAPBEXexcGood2 29 3" xfId="9298"/>
    <cellStyle name="SAPBEXexcGood2 29 4" xfId="9242"/>
    <cellStyle name="SAPBEXexcGood2 29 5" xfId="12439"/>
    <cellStyle name="SAPBEXexcGood2 29 6" xfId="15996"/>
    <cellStyle name="SAPBEXexcGood2 29 7" xfId="17135"/>
    <cellStyle name="SAPBEXexcGood2 29 8" xfId="20692"/>
    <cellStyle name="SAPBEXexcGood2 29 9" xfId="21818"/>
    <cellStyle name="SAPBEXexcGood2 3" xfId="3027"/>
    <cellStyle name="SAPBEXexcGood2 3 2" xfId="5566"/>
    <cellStyle name="SAPBEXexcGood2 3 3" xfId="8030"/>
    <cellStyle name="SAPBEXexcGood2 3 4" xfId="11051"/>
    <cellStyle name="SAPBEXexcGood2 3 5" xfId="13436"/>
    <cellStyle name="SAPBEXexcGood2 3 6" xfId="16204"/>
    <cellStyle name="SAPBEXexcGood2 3 7" xfId="18132"/>
    <cellStyle name="SAPBEXexcGood2 3 8" xfId="20900"/>
    <cellStyle name="SAPBEXexcGood2 3 9" xfId="22724"/>
    <cellStyle name="SAPBEXexcGood2 30" xfId="4390"/>
    <cellStyle name="SAPBEXexcGood2 30 2" xfId="6928"/>
    <cellStyle name="SAPBEXexcGood2 30 3" xfId="9267"/>
    <cellStyle name="SAPBEXexcGood2 30 4" xfId="11681"/>
    <cellStyle name="SAPBEXexcGood2 30 5" xfId="14128"/>
    <cellStyle name="SAPBEXexcGood2 30 6" xfId="15227"/>
    <cellStyle name="SAPBEXexcGood2 30 7" xfId="18824"/>
    <cellStyle name="SAPBEXexcGood2 30 8" xfId="19923"/>
    <cellStyle name="SAPBEXexcGood2 30 9" xfId="23355"/>
    <cellStyle name="SAPBEXexcGood2 31" xfId="4433"/>
    <cellStyle name="SAPBEXexcGood2 31 2" xfId="6971"/>
    <cellStyle name="SAPBEXexcGood2 31 3" xfId="9209"/>
    <cellStyle name="SAPBEXexcGood2 31 4" xfId="11333"/>
    <cellStyle name="SAPBEXexcGood2 31 5" xfId="13742"/>
    <cellStyle name="SAPBEXexcGood2 31 6" xfId="16763"/>
    <cellStyle name="SAPBEXexcGood2 31 7" xfId="18438"/>
    <cellStyle name="SAPBEXexcGood2 31 8" xfId="21459"/>
    <cellStyle name="SAPBEXexcGood2 31 9" xfId="23007"/>
    <cellStyle name="SAPBEXexcGood2 32" xfId="4428"/>
    <cellStyle name="SAPBEXexcGood2 32 2" xfId="6966"/>
    <cellStyle name="SAPBEXexcGood2 32 3" xfId="8151"/>
    <cellStyle name="SAPBEXexcGood2 32 4" xfId="10916"/>
    <cellStyle name="SAPBEXexcGood2 32 5" xfId="13286"/>
    <cellStyle name="SAPBEXexcGood2 32 6" xfId="15327"/>
    <cellStyle name="SAPBEXexcGood2 32 7" xfId="17982"/>
    <cellStyle name="SAPBEXexcGood2 32 8" xfId="20023"/>
    <cellStyle name="SAPBEXexcGood2 32 9" xfId="22587"/>
    <cellStyle name="SAPBEXexcGood2 33" xfId="4425"/>
    <cellStyle name="SAPBEXexcGood2 33 2" xfId="6963"/>
    <cellStyle name="SAPBEXexcGood2 33 3" xfId="9889"/>
    <cellStyle name="SAPBEXexcGood2 33 4" xfId="10755"/>
    <cellStyle name="SAPBEXexcGood2 33 5" xfId="14903"/>
    <cellStyle name="SAPBEXexcGood2 33 6" xfId="15835"/>
    <cellStyle name="SAPBEXexcGood2 33 7" xfId="19599"/>
    <cellStyle name="SAPBEXexcGood2 33 8" xfId="20531"/>
    <cellStyle name="SAPBEXexcGood2 33 9" xfId="24068"/>
    <cellStyle name="SAPBEXexcGood2 34" xfId="4467"/>
    <cellStyle name="SAPBEXexcGood2 34 2" xfId="7005"/>
    <cellStyle name="SAPBEXexcGood2 34 3" xfId="9771"/>
    <cellStyle name="SAPBEXexcGood2 34 4" xfId="12286"/>
    <cellStyle name="SAPBEXexcGood2 34 5" xfId="13716"/>
    <cellStyle name="SAPBEXexcGood2 34 6" xfId="16081"/>
    <cellStyle name="SAPBEXexcGood2 34 7" xfId="18412"/>
    <cellStyle name="SAPBEXexcGood2 34 8" xfId="20777"/>
    <cellStyle name="SAPBEXexcGood2 34 9" xfId="22982"/>
    <cellStyle name="SAPBEXexcGood2 35" xfId="4605"/>
    <cellStyle name="SAPBEXexcGood2 35 2" xfId="7143"/>
    <cellStyle name="SAPBEXexcGood2 35 3" xfId="8626"/>
    <cellStyle name="SAPBEXexcGood2 35 4" xfId="12115"/>
    <cellStyle name="SAPBEXexcGood2 35 5" xfId="14597"/>
    <cellStyle name="SAPBEXexcGood2 35 6" xfId="16749"/>
    <cellStyle name="SAPBEXexcGood2 35 7" xfId="19293"/>
    <cellStyle name="SAPBEXexcGood2 35 8" xfId="21445"/>
    <cellStyle name="SAPBEXexcGood2 35 9" xfId="23789"/>
    <cellStyle name="SAPBEXexcGood2 36" xfId="4648"/>
    <cellStyle name="SAPBEXexcGood2 36 2" xfId="7186"/>
    <cellStyle name="SAPBEXexcGood2 36 3" xfId="9824"/>
    <cellStyle name="SAPBEXexcGood2 36 4" xfId="12220"/>
    <cellStyle name="SAPBEXexcGood2 36 5" xfId="14834"/>
    <cellStyle name="SAPBEXexcGood2 36 6" xfId="15675"/>
    <cellStyle name="SAPBEXexcGood2 36 7" xfId="19530"/>
    <cellStyle name="SAPBEXexcGood2 36 8" xfId="20371"/>
    <cellStyle name="SAPBEXexcGood2 36 9" xfId="24015"/>
    <cellStyle name="SAPBEXexcGood2 37" xfId="4690"/>
    <cellStyle name="SAPBEXexcGood2 37 2" xfId="7228"/>
    <cellStyle name="SAPBEXexcGood2 37 3" xfId="8811"/>
    <cellStyle name="SAPBEXexcGood2 37 4" xfId="10563"/>
    <cellStyle name="SAPBEXexcGood2 37 5" xfId="12907"/>
    <cellStyle name="SAPBEXexcGood2 37 6" xfId="16952"/>
    <cellStyle name="SAPBEXexcGood2 37 7" xfId="17603"/>
    <cellStyle name="SAPBEXexcGood2 37 8" xfId="21648"/>
    <cellStyle name="SAPBEXexcGood2 37 9" xfId="22234"/>
    <cellStyle name="SAPBEXexcGood2 38" xfId="4686"/>
    <cellStyle name="SAPBEXexcGood2 38 2" xfId="7224"/>
    <cellStyle name="SAPBEXexcGood2 38 3" xfId="8105"/>
    <cellStyle name="SAPBEXexcGood2 38 4" xfId="11524"/>
    <cellStyle name="SAPBEXexcGood2 38 5" xfId="13953"/>
    <cellStyle name="SAPBEXexcGood2 38 6" xfId="15759"/>
    <cellStyle name="SAPBEXexcGood2 38 7" xfId="18649"/>
    <cellStyle name="SAPBEXexcGood2 38 8" xfId="20455"/>
    <cellStyle name="SAPBEXexcGood2 38 9" xfId="23198"/>
    <cellStyle name="SAPBEXexcGood2 39" xfId="4795"/>
    <cellStyle name="SAPBEXexcGood2 39 2" xfId="7333"/>
    <cellStyle name="SAPBEXexcGood2 39 3" xfId="10090"/>
    <cellStyle name="SAPBEXexcGood2 39 4" xfId="10400"/>
    <cellStyle name="SAPBEXexcGood2 39 5" xfId="12723"/>
    <cellStyle name="SAPBEXexcGood2 39 6" xfId="15619"/>
    <cellStyle name="SAPBEXexcGood2 39 7" xfId="17419"/>
    <cellStyle name="SAPBEXexcGood2 39 8" xfId="20315"/>
    <cellStyle name="SAPBEXexcGood2 39 9" xfId="22071"/>
    <cellStyle name="SAPBEXexcGood2 4" xfId="3164"/>
    <cellStyle name="SAPBEXexcGood2 4 2" xfId="5702"/>
    <cellStyle name="SAPBEXexcGood2 4 3" xfId="8431"/>
    <cellStyle name="SAPBEXexcGood2 4 4" xfId="10376"/>
    <cellStyle name="SAPBEXexcGood2 4 5" xfId="12698"/>
    <cellStyle name="SAPBEXexcGood2 4 6" xfId="15057"/>
    <cellStyle name="SAPBEXexcGood2 4 7" xfId="17394"/>
    <cellStyle name="SAPBEXexcGood2 4 8" xfId="19753"/>
    <cellStyle name="SAPBEXexcGood2 4 9" xfId="22047"/>
    <cellStyle name="SAPBEXexcGood2 40" xfId="4838"/>
    <cellStyle name="SAPBEXexcGood2 40 2" xfId="7376"/>
    <cellStyle name="SAPBEXexcGood2 40 3" xfId="9191"/>
    <cellStyle name="SAPBEXexcGood2 40 4" xfId="11265"/>
    <cellStyle name="SAPBEXexcGood2 40 5" xfId="13671"/>
    <cellStyle name="SAPBEXexcGood2 40 6" xfId="16966"/>
    <cellStyle name="SAPBEXexcGood2 40 7" xfId="18367"/>
    <cellStyle name="SAPBEXexcGood2 40 8" xfId="21662"/>
    <cellStyle name="SAPBEXexcGood2 40 9" xfId="22939"/>
    <cellStyle name="SAPBEXexcGood2 41" xfId="4833"/>
    <cellStyle name="SAPBEXexcGood2 41 2" xfId="7371"/>
    <cellStyle name="SAPBEXexcGood2 41 3" xfId="8758"/>
    <cellStyle name="SAPBEXexcGood2 41 4" xfId="12025"/>
    <cellStyle name="SAPBEXexcGood2 41 5" xfId="14870"/>
    <cellStyle name="SAPBEXexcGood2 41 6" xfId="13434"/>
    <cellStyle name="SAPBEXexcGood2 41 7" xfId="19566"/>
    <cellStyle name="SAPBEXexcGood2 41 8" xfId="18130"/>
    <cellStyle name="SAPBEXexcGood2 41 9" xfId="24040"/>
    <cellStyle name="SAPBEXexcGood2 42" xfId="4830"/>
    <cellStyle name="SAPBEXexcGood2 42 2" xfId="7368"/>
    <cellStyle name="SAPBEXexcGood2 42 3" xfId="10114"/>
    <cellStyle name="SAPBEXexcGood2 42 4" xfId="12019"/>
    <cellStyle name="SAPBEXexcGood2 42 5" xfId="14499"/>
    <cellStyle name="SAPBEXexcGood2 42 6" xfId="16790"/>
    <cellStyle name="SAPBEXexcGood2 42 7" xfId="19195"/>
    <cellStyle name="SAPBEXexcGood2 42 8" xfId="21486"/>
    <cellStyle name="SAPBEXexcGood2 42 9" xfId="23694"/>
    <cellStyle name="SAPBEXexcGood2 43" xfId="4946"/>
    <cellStyle name="SAPBEXexcGood2 43 2" xfId="7484"/>
    <cellStyle name="SAPBEXexcGood2 43 3" xfId="8976"/>
    <cellStyle name="SAPBEXexcGood2 43 4" xfId="10911"/>
    <cellStyle name="SAPBEXexcGood2 43 5" xfId="13281"/>
    <cellStyle name="SAPBEXexcGood2 43 6" xfId="16959"/>
    <cellStyle name="SAPBEXexcGood2 43 7" xfId="17977"/>
    <cellStyle name="SAPBEXexcGood2 43 8" xfId="21655"/>
    <cellStyle name="SAPBEXexcGood2 43 9" xfId="22582"/>
    <cellStyle name="SAPBEXexcGood2 44" xfId="4997"/>
    <cellStyle name="SAPBEXexcGood2 44 2" xfId="7535"/>
    <cellStyle name="SAPBEXexcGood2 44 3" xfId="7797"/>
    <cellStyle name="SAPBEXexcGood2 44 4" xfId="11744"/>
    <cellStyle name="SAPBEXexcGood2 44 5" xfId="14195"/>
    <cellStyle name="SAPBEXexcGood2 44 6" xfId="16728"/>
    <cellStyle name="SAPBEXexcGood2 44 7" xfId="18891"/>
    <cellStyle name="SAPBEXexcGood2 44 8" xfId="21424"/>
    <cellStyle name="SAPBEXexcGood2 44 9" xfId="23418"/>
    <cellStyle name="SAPBEXexcGood2 45" xfId="5034"/>
    <cellStyle name="SAPBEXexcGood2 45 2" xfId="7572"/>
    <cellStyle name="SAPBEXexcGood2 45 3" xfId="8468"/>
    <cellStyle name="SAPBEXexcGood2 45 4" xfId="10869"/>
    <cellStyle name="SAPBEXexcGood2 45 5" xfId="12908"/>
    <cellStyle name="SAPBEXexcGood2 45 6" xfId="16044"/>
    <cellStyle name="SAPBEXexcGood2 45 7" xfId="17604"/>
    <cellStyle name="SAPBEXexcGood2 45 8" xfId="20740"/>
    <cellStyle name="SAPBEXexcGood2 45 9" xfId="22235"/>
    <cellStyle name="SAPBEXexcGood2 46" xfId="5065"/>
    <cellStyle name="SAPBEXexcGood2 46 2" xfId="7603"/>
    <cellStyle name="SAPBEXexcGood2 46 3" xfId="10112"/>
    <cellStyle name="SAPBEXexcGood2 46 4" xfId="10778"/>
    <cellStyle name="SAPBEXexcGood2 46 5" xfId="12334"/>
    <cellStyle name="SAPBEXexcGood2 46 6" xfId="16557"/>
    <cellStyle name="SAPBEXexcGood2 46 7" xfId="17030"/>
    <cellStyle name="SAPBEXexcGood2 46 8" xfId="21253"/>
    <cellStyle name="SAPBEXexcGood2 46 9" xfId="21723"/>
    <cellStyle name="SAPBEXexcGood2 47" xfId="5095"/>
    <cellStyle name="SAPBEXexcGood2 47 2" xfId="7633"/>
    <cellStyle name="SAPBEXexcGood2 47 3" xfId="9772"/>
    <cellStyle name="SAPBEXexcGood2 47 4" xfId="7825"/>
    <cellStyle name="SAPBEXexcGood2 47 5" xfId="12509"/>
    <cellStyle name="SAPBEXexcGood2 47 6" xfId="15748"/>
    <cellStyle name="SAPBEXexcGood2 47 7" xfId="17205"/>
    <cellStyle name="SAPBEXexcGood2 47 8" xfId="20444"/>
    <cellStyle name="SAPBEXexcGood2 47 9" xfId="21876"/>
    <cellStyle name="SAPBEXexcGood2 48" xfId="5134"/>
    <cellStyle name="SAPBEXexcGood2 48 2" xfId="7672"/>
    <cellStyle name="SAPBEXexcGood2 48 3" xfId="8114"/>
    <cellStyle name="SAPBEXexcGood2 48 4" xfId="11188"/>
    <cellStyle name="SAPBEXexcGood2 48 5" xfId="13588"/>
    <cellStyle name="SAPBEXexcGood2 48 6" xfId="16252"/>
    <cellStyle name="SAPBEXexcGood2 48 7" xfId="18284"/>
    <cellStyle name="SAPBEXexcGood2 48 8" xfId="20948"/>
    <cellStyle name="SAPBEXexcGood2 48 9" xfId="22863"/>
    <cellStyle name="SAPBEXexcGood2 49" xfId="5203"/>
    <cellStyle name="SAPBEXexcGood2 49 2" xfId="7742"/>
    <cellStyle name="SAPBEXexcGood2 49 3" xfId="9423"/>
    <cellStyle name="SAPBEXexcGood2 49 4" xfId="11296"/>
    <cellStyle name="SAPBEXexcGood2 49 5" xfId="13703"/>
    <cellStyle name="SAPBEXexcGood2 49 6" xfId="14957"/>
    <cellStyle name="SAPBEXexcGood2 49 7" xfId="18399"/>
    <cellStyle name="SAPBEXexcGood2 49 8" xfId="19653"/>
    <cellStyle name="SAPBEXexcGood2 49 9" xfId="22970"/>
    <cellStyle name="SAPBEXexcGood2 5" xfId="3207"/>
    <cellStyle name="SAPBEXexcGood2 5 2" xfId="5745"/>
    <cellStyle name="SAPBEXexcGood2 5 3" xfId="9443"/>
    <cellStyle name="SAPBEXexcGood2 5 4" xfId="10410"/>
    <cellStyle name="SAPBEXexcGood2 5 5" xfId="12734"/>
    <cellStyle name="SAPBEXexcGood2 5 6" xfId="16001"/>
    <cellStyle name="SAPBEXexcGood2 5 7" xfId="17430"/>
    <cellStyle name="SAPBEXexcGood2 5 8" xfId="20697"/>
    <cellStyle name="SAPBEXexcGood2 5 9" xfId="22081"/>
    <cellStyle name="SAPBEXexcGood2 50" xfId="5178"/>
    <cellStyle name="SAPBEXexcGood2 50 2" xfId="5452"/>
    <cellStyle name="SAPBEXexcGood2 50 3" xfId="12151"/>
    <cellStyle name="SAPBEXexcGood2 50 4" xfId="14634"/>
    <cellStyle name="SAPBEXexcGood2 50 5" xfId="15194"/>
    <cellStyle name="SAPBEXexcGood2 50 6" xfId="19330"/>
    <cellStyle name="SAPBEXexcGood2 50 7" xfId="19890"/>
    <cellStyle name="SAPBEXexcGood2 50 8" xfId="23825"/>
    <cellStyle name="SAPBEXexcGood2 51" xfId="10123"/>
    <cellStyle name="SAPBEXexcGood2 52" xfId="10953"/>
    <cellStyle name="SAPBEXexcGood2 53" xfId="13324"/>
    <cellStyle name="SAPBEXexcGood2 54" xfId="16653"/>
    <cellStyle name="SAPBEXexcGood2 55" xfId="18020"/>
    <cellStyle name="SAPBEXexcGood2 56" xfId="21349"/>
    <cellStyle name="SAPBEXexcGood2 57" xfId="22624"/>
    <cellStyle name="SAPBEXexcGood2 6" xfId="3250"/>
    <cellStyle name="SAPBEXexcGood2 6 2" xfId="5788"/>
    <cellStyle name="SAPBEXexcGood2 6 3" xfId="8398"/>
    <cellStyle name="SAPBEXexcGood2 6 4" xfId="10672"/>
    <cellStyle name="SAPBEXexcGood2 6 5" xfId="13021"/>
    <cellStyle name="SAPBEXexcGood2 6 6" xfId="13756"/>
    <cellStyle name="SAPBEXexcGood2 6 7" xfId="17717"/>
    <cellStyle name="SAPBEXexcGood2 6 8" xfId="18452"/>
    <cellStyle name="SAPBEXexcGood2 6 9" xfId="22345"/>
    <cellStyle name="SAPBEXexcGood2 7" xfId="3293"/>
    <cellStyle name="SAPBEXexcGood2 7 2" xfId="5831"/>
    <cellStyle name="SAPBEXexcGood2 7 3" xfId="9372"/>
    <cellStyle name="SAPBEXexcGood2 7 4" xfId="11486"/>
    <cellStyle name="SAPBEXexcGood2 7 5" xfId="13911"/>
    <cellStyle name="SAPBEXexcGood2 7 6" xfId="15956"/>
    <cellStyle name="SAPBEXexcGood2 7 7" xfId="18607"/>
    <cellStyle name="SAPBEXexcGood2 7 8" xfId="20652"/>
    <cellStyle name="SAPBEXexcGood2 7 9" xfId="23161"/>
    <cellStyle name="SAPBEXexcGood2 8" xfId="3336"/>
    <cellStyle name="SAPBEXexcGood2 8 2" xfId="5874"/>
    <cellStyle name="SAPBEXexcGood2 8 3" xfId="9633"/>
    <cellStyle name="SAPBEXexcGood2 8 4" xfId="11364"/>
    <cellStyle name="SAPBEXexcGood2 8 5" xfId="13777"/>
    <cellStyle name="SAPBEXexcGood2 8 6" xfId="15734"/>
    <cellStyle name="SAPBEXexcGood2 8 7" xfId="18473"/>
    <cellStyle name="SAPBEXexcGood2 8 8" xfId="20430"/>
    <cellStyle name="SAPBEXexcGood2 8 9" xfId="23038"/>
    <cellStyle name="SAPBEXexcGood2 9" xfId="3379"/>
    <cellStyle name="SAPBEXexcGood2 9 2" xfId="5917"/>
    <cellStyle name="SAPBEXexcGood2 9 3" xfId="8237"/>
    <cellStyle name="SAPBEXexcGood2 9 4" xfId="11654"/>
    <cellStyle name="SAPBEXexcGood2 9 5" xfId="14100"/>
    <cellStyle name="SAPBEXexcGood2 9 6" xfId="15337"/>
    <cellStyle name="SAPBEXexcGood2 9 7" xfId="18796"/>
    <cellStyle name="SAPBEXexcGood2 9 8" xfId="20033"/>
    <cellStyle name="SAPBEXexcGood2 9 9" xfId="23329"/>
    <cellStyle name="SAPBEXexcGood3" xfId="2954"/>
    <cellStyle name="SAPBEXexcGood3 10" xfId="3409"/>
    <cellStyle name="SAPBEXexcGood3 10 2" xfId="5947"/>
    <cellStyle name="SAPBEXexcGood3 10 3" xfId="9928"/>
    <cellStyle name="SAPBEXexcGood3 10 4" xfId="11497"/>
    <cellStyle name="SAPBEXexcGood3 10 5" xfId="13634"/>
    <cellStyle name="SAPBEXexcGood3 10 6" xfId="16798"/>
    <cellStyle name="SAPBEXexcGood3 10 7" xfId="18330"/>
    <cellStyle name="SAPBEXexcGood3 10 8" xfId="21494"/>
    <cellStyle name="SAPBEXexcGood3 10 9" xfId="22904"/>
    <cellStyle name="SAPBEXexcGood3 11" xfId="3516"/>
    <cellStyle name="SAPBEXexcGood3 11 2" xfId="6054"/>
    <cellStyle name="SAPBEXexcGood3 11 3" xfId="8142"/>
    <cellStyle name="SAPBEXexcGood3 11 4" xfId="12043"/>
    <cellStyle name="SAPBEXexcGood3 11 5" xfId="14525"/>
    <cellStyle name="SAPBEXexcGood3 11 6" xfId="13335"/>
    <cellStyle name="SAPBEXexcGood3 11 7" xfId="19221"/>
    <cellStyle name="SAPBEXexcGood3 11 8" xfId="18031"/>
    <cellStyle name="SAPBEXexcGood3 11 9" xfId="23718"/>
    <cellStyle name="SAPBEXexcGood3 12" xfId="3473"/>
    <cellStyle name="SAPBEXexcGood3 12 2" xfId="6011"/>
    <cellStyle name="SAPBEXexcGood3 12 3" xfId="9032"/>
    <cellStyle name="SAPBEXexcGood3 12 4" xfId="7802"/>
    <cellStyle name="SAPBEXexcGood3 12 5" xfId="12495"/>
    <cellStyle name="SAPBEXexcGood3 12 6" xfId="16034"/>
    <cellStyle name="SAPBEXexcGood3 12 7" xfId="17191"/>
    <cellStyle name="SAPBEXexcGood3 12 8" xfId="20730"/>
    <cellStyle name="SAPBEXexcGood3 12 9" xfId="21867"/>
    <cellStyle name="SAPBEXexcGood3 13" xfId="3567"/>
    <cellStyle name="SAPBEXexcGood3 13 2" xfId="6105"/>
    <cellStyle name="SAPBEXexcGood3 13 3" xfId="7947"/>
    <cellStyle name="SAPBEXexcGood3 13 4" xfId="9913"/>
    <cellStyle name="SAPBEXexcGood3 13 5" xfId="14916"/>
    <cellStyle name="SAPBEXexcGood3 13 6" xfId="15808"/>
    <cellStyle name="SAPBEXexcGood3 13 7" xfId="19612"/>
    <cellStyle name="SAPBEXexcGood3 13 8" xfId="20504"/>
    <cellStyle name="SAPBEXexcGood3 13 9" xfId="24080"/>
    <cellStyle name="SAPBEXexcGood3 14" xfId="3407"/>
    <cellStyle name="SAPBEXexcGood3 14 2" xfId="5945"/>
    <cellStyle name="SAPBEXexcGood3 14 3" xfId="8691"/>
    <cellStyle name="SAPBEXexcGood3 14 4" xfId="9256"/>
    <cellStyle name="SAPBEXexcGood3 14 5" xfId="12528"/>
    <cellStyle name="SAPBEXexcGood3 14 6" xfId="15845"/>
    <cellStyle name="SAPBEXexcGood3 14 7" xfId="17224"/>
    <cellStyle name="SAPBEXexcGood3 14 8" xfId="20541"/>
    <cellStyle name="SAPBEXexcGood3 14 9" xfId="21895"/>
    <cellStyle name="SAPBEXexcGood3 15" xfId="3482"/>
    <cellStyle name="SAPBEXexcGood3 15 2" xfId="6020"/>
    <cellStyle name="SAPBEXexcGood3 15 3" xfId="8401"/>
    <cellStyle name="SAPBEXexcGood3 15 4" xfId="11899"/>
    <cellStyle name="SAPBEXexcGood3 15 5" xfId="14369"/>
    <cellStyle name="SAPBEXexcGood3 15 6" xfId="15160"/>
    <cellStyle name="SAPBEXexcGood3 15 7" xfId="19065"/>
    <cellStyle name="SAPBEXexcGood3 15 8" xfId="19856"/>
    <cellStyle name="SAPBEXexcGood3 15 9" xfId="23574"/>
    <cellStyle name="SAPBEXexcGood3 16" xfId="3464"/>
    <cellStyle name="SAPBEXexcGood3 16 2" xfId="6002"/>
    <cellStyle name="SAPBEXexcGood3 16 3" xfId="8174"/>
    <cellStyle name="SAPBEXexcGood3 16 4" xfId="11115"/>
    <cellStyle name="SAPBEXexcGood3 16 5" xfId="13509"/>
    <cellStyle name="SAPBEXexcGood3 16 6" xfId="15256"/>
    <cellStyle name="SAPBEXexcGood3 16 7" xfId="18205"/>
    <cellStyle name="SAPBEXexcGood3 16 8" xfId="19952"/>
    <cellStyle name="SAPBEXexcGood3 16 9" xfId="22788"/>
    <cellStyle name="SAPBEXexcGood3 17" xfId="3791"/>
    <cellStyle name="SAPBEXexcGood3 17 2" xfId="6329"/>
    <cellStyle name="SAPBEXexcGood3 17 3" xfId="9176"/>
    <cellStyle name="SAPBEXexcGood3 17 4" xfId="10529"/>
    <cellStyle name="SAPBEXexcGood3 17 5" xfId="12871"/>
    <cellStyle name="SAPBEXexcGood3 17 6" xfId="15063"/>
    <cellStyle name="SAPBEXexcGood3 17 7" xfId="17567"/>
    <cellStyle name="SAPBEXexcGood3 17 8" xfId="19759"/>
    <cellStyle name="SAPBEXexcGood3 17 9" xfId="22200"/>
    <cellStyle name="SAPBEXexcGood3 18" xfId="3778"/>
    <cellStyle name="SAPBEXexcGood3 18 2" xfId="6316"/>
    <cellStyle name="SAPBEXexcGood3 18 3" xfId="8852"/>
    <cellStyle name="SAPBEXexcGood3 18 4" xfId="12192"/>
    <cellStyle name="SAPBEXexcGood3 18 5" xfId="14679"/>
    <cellStyle name="SAPBEXexcGood3 18 6" xfId="13146"/>
    <cellStyle name="SAPBEXexcGood3 18 7" xfId="19375"/>
    <cellStyle name="SAPBEXexcGood3 18 8" xfId="17842"/>
    <cellStyle name="SAPBEXexcGood3 18 9" xfId="23866"/>
    <cellStyle name="SAPBEXexcGood3 19" xfId="3815"/>
    <cellStyle name="SAPBEXexcGood3 19 2" xfId="6353"/>
    <cellStyle name="SAPBEXexcGood3 19 3" xfId="9970"/>
    <cellStyle name="SAPBEXexcGood3 19 4" xfId="11951"/>
    <cellStyle name="SAPBEXexcGood3 19 5" xfId="14425"/>
    <cellStyle name="SAPBEXexcGood3 19 6" xfId="16571"/>
    <cellStyle name="SAPBEXexcGood3 19 7" xfId="19121"/>
    <cellStyle name="SAPBEXexcGood3 19 8" xfId="21267"/>
    <cellStyle name="SAPBEXexcGood3 19 9" xfId="23626"/>
    <cellStyle name="SAPBEXexcGood3 2" xfId="3073"/>
    <cellStyle name="SAPBEXexcGood3 2 2" xfId="5611"/>
    <cellStyle name="SAPBEXexcGood3 2 3" xfId="8614"/>
    <cellStyle name="SAPBEXexcGood3 2 4" xfId="11092"/>
    <cellStyle name="SAPBEXexcGood3 2 5" xfId="12337"/>
    <cellStyle name="SAPBEXexcGood3 2 6" xfId="15501"/>
    <cellStyle name="SAPBEXexcGood3 2 7" xfId="17033"/>
    <cellStyle name="SAPBEXexcGood3 2 8" xfId="20197"/>
    <cellStyle name="SAPBEXexcGood3 2 9" xfId="21726"/>
    <cellStyle name="SAPBEXexcGood3 20" xfId="3929"/>
    <cellStyle name="SAPBEXexcGood3 20 2" xfId="6467"/>
    <cellStyle name="SAPBEXexcGood3 20 3" xfId="8369"/>
    <cellStyle name="SAPBEXexcGood3 20 4" xfId="9620"/>
    <cellStyle name="SAPBEXexcGood3 20 5" xfId="12519"/>
    <cellStyle name="SAPBEXexcGood3 20 6" xfId="15267"/>
    <cellStyle name="SAPBEXexcGood3 20 7" xfId="17215"/>
    <cellStyle name="SAPBEXexcGood3 20 8" xfId="19963"/>
    <cellStyle name="SAPBEXexcGood3 20 9" xfId="21886"/>
    <cellStyle name="SAPBEXexcGood3 21" xfId="3863"/>
    <cellStyle name="SAPBEXexcGood3 21 2" xfId="6401"/>
    <cellStyle name="SAPBEXexcGood3 21 3" xfId="9035"/>
    <cellStyle name="SAPBEXexcGood3 21 4" xfId="12206"/>
    <cellStyle name="SAPBEXexcGood3 21 5" xfId="14754"/>
    <cellStyle name="SAPBEXexcGood3 21 6" xfId="16901"/>
    <cellStyle name="SAPBEXexcGood3 21 7" xfId="19450"/>
    <cellStyle name="SAPBEXexcGood3 21 8" xfId="21597"/>
    <cellStyle name="SAPBEXexcGood3 21 9" xfId="23939"/>
    <cellStyle name="SAPBEXexcGood3 22" xfId="3934"/>
    <cellStyle name="SAPBEXexcGood3 22 2" xfId="6472"/>
    <cellStyle name="SAPBEXexcGood3 22 3" xfId="9679"/>
    <cellStyle name="SAPBEXexcGood3 22 4" xfId="10526"/>
    <cellStyle name="SAPBEXexcGood3 22 5" xfId="12867"/>
    <cellStyle name="SAPBEXexcGood3 22 6" xfId="16419"/>
    <cellStyle name="SAPBEXexcGood3 22 7" xfId="17563"/>
    <cellStyle name="SAPBEXexcGood3 22 8" xfId="21115"/>
    <cellStyle name="SAPBEXexcGood3 22 9" xfId="22197"/>
    <cellStyle name="SAPBEXexcGood3 23" xfId="4054"/>
    <cellStyle name="SAPBEXexcGood3 23 2" xfId="6592"/>
    <cellStyle name="SAPBEXexcGood3 23 3" xfId="9370"/>
    <cellStyle name="SAPBEXexcGood3 23 4" xfId="10474"/>
    <cellStyle name="SAPBEXexcGood3 23 5" xfId="12808"/>
    <cellStyle name="SAPBEXexcGood3 23 6" xfId="15179"/>
    <cellStyle name="SAPBEXexcGood3 23 7" xfId="17504"/>
    <cellStyle name="SAPBEXexcGood3 23 8" xfId="19875"/>
    <cellStyle name="SAPBEXexcGood3 23 9" xfId="22144"/>
    <cellStyle name="SAPBEXexcGood3 24" xfId="4120"/>
    <cellStyle name="SAPBEXexcGood3 24 2" xfId="6658"/>
    <cellStyle name="SAPBEXexcGood3 24 3" xfId="9431"/>
    <cellStyle name="SAPBEXexcGood3 24 4" xfId="11022"/>
    <cellStyle name="SAPBEXexcGood3 24 5" xfId="13403"/>
    <cellStyle name="SAPBEXexcGood3 24 6" xfId="15058"/>
    <cellStyle name="SAPBEXexcGood3 24 7" xfId="18099"/>
    <cellStyle name="SAPBEXexcGood3 24 8" xfId="19754"/>
    <cellStyle name="SAPBEXexcGood3 24 9" xfId="22695"/>
    <cellStyle name="SAPBEXexcGood3 25" xfId="4163"/>
    <cellStyle name="SAPBEXexcGood3 25 2" xfId="6701"/>
    <cellStyle name="SAPBEXexcGood3 25 3" xfId="8442"/>
    <cellStyle name="SAPBEXexcGood3 25 4" xfId="8246"/>
    <cellStyle name="SAPBEXexcGood3 25 5" xfId="12474"/>
    <cellStyle name="SAPBEXexcGood3 25 6" xfId="15463"/>
    <cellStyle name="SAPBEXexcGood3 25 7" xfId="17170"/>
    <cellStyle name="SAPBEXexcGood3 25 8" xfId="20159"/>
    <cellStyle name="SAPBEXexcGood3 25 9" xfId="21849"/>
    <cellStyle name="SAPBEXexcGood3 26" xfId="4219"/>
    <cellStyle name="SAPBEXexcGood3 26 2" xfId="6757"/>
    <cellStyle name="SAPBEXexcGood3 26 3" xfId="8116"/>
    <cellStyle name="SAPBEXexcGood3 26 4" xfId="11348"/>
    <cellStyle name="SAPBEXexcGood3 26 5" xfId="13760"/>
    <cellStyle name="SAPBEXexcGood3 26 6" xfId="16336"/>
    <cellStyle name="SAPBEXexcGood3 26 7" xfId="18456"/>
    <cellStyle name="SAPBEXexcGood3 26 8" xfId="21032"/>
    <cellStyle name="SAPBEXexcGood3 26 9" xfId="23022"/>
    <cellStyle name="SAPBEXexcGood3 27" xfId="4248"/>
    <cellStyle name="SAPBEXexcGood3 27 2" xfId="6786"/>
    <cellStyle name="SAPBEXexcGood3 27 3" xfId="7943"/>
    <cellStyle name="SAPBEXexcGood3 27 4" xfId="10396"/>
    <cellStyle name="SAPBEXexcGood3 27 5" xfId="13757"/>
    <cellStyle name="SAPBEXexcGood3 27 6" xfId="16643"/>
    <cellStyle name="SAPBEXexcGood3 27 7" xfId="18453"/>
    <cellStyle name="SAPBEXexcGood3 27 8" xfId="21339"/>
    <cellStyle name="SAPBEXexcGood3 27 9" xfId="23019"/>
    <cellStyle name="SAPBEXexcGood3 28" xfId="4291"/>
    <cellStyle name="SAPBEXexcGood3 28 2" xfId="6829"/>
    <cellStyle name="SAPBEXexcGood3 28 3" xfId="8963"/>
    <cellStyle name="SAPBEXexcGood3 28 4" xfId="11840"/>
    <cellStyle name="SAPBEXexcGood3 28 5" xfId="14301"/>
    <cellStyle name="SAPBEXexcGood3 28 6" xfId="13385"/>
    <cellStyle name="SAPBEXexcGood3 28 7" xfId="18997"/>
    <cellStyle name="SAPBEXexcGood3 28 8" xfId="18081"/>
    <cellStyle name="SAPBEXexcGood3 28 9" xfId="23515"/>
    <cellStyle name="SAPBEXexcGood3 29" xfId="4334"/>
    <cellStyle name="SAPBEXexcGood3 29 2" xfId="6872"/>
    <cellStyle name="SAPBEXexcGood3 29 3" xfId="9355"/>
    <cellStyle name="SAPBEXexcGood3 29 4" xfId="10285"/>
    <cellStyle name="SAPBEXexcGood3 29 5" xfId="12598"/>
    <cellStyle name="SAPBEXexcGood3 29 6" xfId="15018"/>
    <cellStyle name="SAPBEXexcGood3 29 7" xfId="17294"/>
    <cellStyle name="SAPBEXexcGood3 29 8" xfId="19714"/>
    <cellStyle name="SAPBEXexcGood3 29 9" xfId="21955"/>
    <cellStyle name="SAPBEXexcGood3 3" xfId="3026"/>
    <cellStyle name="SAPBEXexcGood3 3 2" xfId="5565"/>
    <cellStyle name="SAPBEXexcGood3 3 3" xfId="9167"/>
    <cellStyle name="SAPBEXexcGood3 3 4" xfId="10645"/>
    <cellStyle name="SAPBEXexcGood3 3 5" xfId="12994"/>
    <cellStyle name="SAPBEXexcGood3 3 6" xfId="13861"/>
    <cellStyle name="SAPBEXexcGood3 3 7" xfId="17690"/>
    <cellStyle name="SAPBEXexcGood3 3 8" xfId="18557"/>
    <cellStyle name="SAPBEXexcGood3 3 9" xfId="22318"/>
    <cellStyle name="SAPBEXexcGood3 30" xfId="4377"/>
    <cellStyle name="SAPBEXexcGood3 30 2" xfId="6915"/>
    <cellStyle name="SAPBEXexcGood3 30 3" xfId="8958"/>
    <cellStyle name="SAPBEXexcGood3 30 4" xfId="11522"/>
    <cellStyle name="SAPBEXexcGood3 30 5" xfId="13951"/>
    <cellStyle name="SAPBEXexcGood3 30 6" xfId="16428"/>
    <cellStyle name="SAPBEXexcGood3 30 7" xfId="18647"/>
    <cellStyle name="SAPBEXexcGood3 30 8" xfId="21124"/>
    <cellStyle name="SAPBEXexcGood3 30 9" xfId="23196"/>
    <cellStyle name="SAPBEXexcGood3 31" xfId="4420"/>
    <cellStyle name="SAPBEXexcGood3 31 2" xfId="6958"/>
    <cellStyle name="SAPBEXexcGood3 31 3" xfId="8868"/>
    <cellStyle name="SAPBEXexcGood3 31 4" xfId="10137"/>
    <cellStyle name="SAPBEXexcGood3 31 5" xfId="12489"/>
    <cellStyle name="SAPBEXexcGood3 31 6" xfId="16819"/>
    <cellStyle name="SAPBEXexcGood3 31 7" xfId="17185"/>
    <cellStyle name="SAPBEXexcGood3 31 8" xfId="21515"/>
    <cellStyle name="SAPBEXexcGood3 31 9" xfId="21862"/>
    <cellStyle name="SAPBEXexcGood3 32" xfId="4457"/>
    <cellStyle name="SAPBEXexcGood3 32 2" xfId="6995"/>
    <cellStyle name="SAPBEXexcGood3 32 3" xfId="7770"/>
    <cellStyle name="SAPBEXexcGood3 32 4" xfId="11558"/>
    <cellStyle name="SAPBEXexcGood3 32 5" xfId="13993"/>
    <cellStyle name="SAPBEXexcGood3 32 6" xfId="15541"/>
    <cellStyle name="SAPBEXexcGood3 32 7" xfId="18689"/>
    <cellStyle name="SAPBEXexcGood3 32 8" xfId="20237"/>
    <cellStyle name="SAPBEXexcGood3 32 9" xfId="23232"/>
    <cellStyle name="SAPBEXexcGood3 33" xfId="4483"/>
    <cellStyle name="SAPBEXexcGood3 33 2" xfId="7021"/>
    <cellStyle name="SAPBEXexcGood3 33 3" xfId="8307"/>
    <cellStyle name="SAPBEXexcGood3 33 4" xfId="11027"/>
    <cellStyle name="SAPBEXexcGood3 33 5" xfId="13409"/>
    <cellStyle name="SAPBEXexcGood3 33 6" xfId="15296"/>
    <cellStyle name="SAPBEXexcGood3 33 7" xfId="18105"/>
    <cellStyle name="SAPBEXexcGood3 33 8" xfId="19992"/>
    <cellStyle name="SAPBEXexcGood3 33 9" xfId="22700"/>
    <cellStyle name="SAPBEXexcGood3 34" xfId="4406"/>
    <cellStyle name="SAPBEXexcGood3 34 2" xfId="6944"/>
    <cellStyle name="SAPBEXexcGood3 34 3" xfId="8848"/>
    <cellStyle name="SAPBEXexcGood3 34 4" xfId="12158"/>
    <cellStyle name="SAPBEXexcGood3 34 5" xfId="14641"/>
    <cellStyle name="SAPBEXexcGood3 34 6" xfId="15470"/>
    <cellStyle name="SAPBEXexcGood3 34 7" xfId="19337"/>
    <cellStyle name="SAPBEXexcGood3 34 8" xfId="20166"/>
    <cellStyle name="SAPBEXexcGood3 34 9" xfId="23832"/>
    <cellStyle name="SAPBEXexcGood3 35" xfId="4592"/>
    <cellStyle name="SAPBEXexcGood3 35 2" xfId="7130"/>
    <cellStyle name="SAPBEXexcGood3 35 3" xfId="8178"/>
    <cellStyle name="SAPBEXexcGood3 35 4" xfId="11761"/>
    <cellStyle name="SAPBEXexcGood3 35 5" xfId="14212"/>
    <cellStyle name="SAPBEXexcGood3 35 6" xfId="16625"/>
    <cellStyle name="SAPBEXexcGood3 35 7" xfId="18908"/>
    <cellStyle name="SAPBEXexcGood3 35 8" xfId="21321"/>
    <cellStyle name="SAPBEXexcGood3 35 9" xfId="23435"/>
    <cellStyle name="SAPBEXexcGood3 36" xfId="4635"/>
    <cellStyle name="SAPBEXexcGood3 36 2" xfId="7173"/>
    <cellStyle name="SAPBEXexcGood3 36 3" xfId="8524"/>
    <cellStyle name="SAPBEXexcGood3 36 4" xfId="11119"/>
    <cellStyle name="SAPBEXexcGood3 36 5" xfId="13513"/>
    <cellStyle name="SAPBEXexcGood3 36 6" xfId="15746"/>
    <cellStyle name="SAPBEXexcGood3 36 7" xfId="18209"/>
    <cellStyle name="SAPBEXexcGood3 36 8" xfId="20442"/>
    <cellStyle name="SAPBEXexcGood3 36 9" xfId="22792"/>
    <cellStyle name="SAPBEXexcGood3 37" xfId="4678"/>
    <cellStyle name="SAPBEXexcGood3 37 2" xfId="7216"/>
    <cellStyle name="SAPBEXexcGood3 37 3" xfId="8982"/>
    <cellStyle name="SAPBEXexcGood3 37 4" xfId="10677"/>
    <cellStyle name="SAPBEXexcGood3 37 5" xfId="13026"/>
    <cellStyle name="SAPBEXexcGood3 37 6" xfId="15358"/>
    <cellStyle name="SAPBEXexcGood3 37 7" xfId="17722"/>
    <cellStyle name="SAPBEXexcGood3 37 8" xfId="20054"/>
    <cellStyle name="SAPBEXexcGood3 37 9" xfId="22350"/>
    <cellStyle name="SAPBEXexcGood3 38" xfId="4588"/>
    <cellStyle name="SAPBEXexcGood3 38 2" xfId="7126"/>
    <cellStyle name="SAPBEXexcGood3 38 3" xfId="9437"/>
    <cellStyle name="SAPBEXexcGood3 38 4" xfId="11648"/>
    <cellStyle name="SAPBEXexcGood3 38 5" xfId="14093"/>
    <cellStyle name="SAPBEXexcGood3 38 6" xfId="14300"/>
    <cellStyle name="SAPBEXexcGood3 38 7" xfId="18789"/>
    <cellStyle name="SAPBEXexcGood3 38 8" xfId="18996"/>
    <cellStyle name="SAPBEXexcGood3 38 9" xfId="23323"/>
    <cellStyle name="SAPBEXexcGood3 39" xfId="4676"/>
    <cellStyle name="SAPBEXexcGood3 39 2" xfId="7214"/>
    <cellStyle name="SAPBEXexcGood3 39 3" xfId="5496"/>
    <cellStyle name="SAPBEXexcGood3 39 4" xfId="12018"/>
    <cellStyle name="SAPBEXexcGood3 39 5" xfId="14498"/>
    <cellStyle name="SAPBEXexcGood3 39 6" xfId="14395"/>
    <cellStyle name="SAPBEXexcGood3 39 7" xfId="19194"/>
    <cellStyle name="SAPBEXexcGood3 39 8" xfId="19091"/>
    <cellStyle name="SAPBEXexcGood3 39 9" xfId="23693"/>
    <cellStyle name="SAPBEXexcGood3 4" xfId="3151"/>
    <cellStyle name="SAPBEXexcGood3 4 2" xfId="5689"/>
    <cellStyle name="SAPBEXexcGood3 4 3" xfId="9171"/>
    <cellStyle name="SAPBEXexcGood3 4 4" xfId="11725"/>
    <cellStyle name="SAPBEXexcGood3 4 5" xfId="14176"/>
    <cellStyle name="SAPBEXexcGood3 4 6" xfId="16510"/>
    <cellStyle name="SAPBEXexcGood3 4 7" xfId="18872"/>
    <cellStyle name="SAPBEXexcGood3 4 8" xfId="21206"/>
    <cellStyle name="SAPBEXexcGood3 4 9" xfId="23399"/>
    <cellStyle name="SAPBEXexcGood3 40" xfId="4825"/>
    <cellStyle name="SAPBEXexcGood3 40 2" xfId="7363"/>
    <cellStyle name="SAPBEXexcGood3 40 3" xfId="8820"/>
    <cellStyle name="SAPBEXexcGood3 40 4" xfId="10331"/>
    <cellStyle name="SAPBEXexcGood3 40 5" xfId="12650"/>
    <cellStyle name="SAPBEXexcGood3 40 6" xfId="16353"/>
    <cellStyle name="SAPBEXexcGood3 40 7" xfId="17346"/>
    <cellStyle name="SAPBEXexcGood3 40 8" xfId="21049"/>
    <cellStyle name="SAPBEXexcGood3 40 9" xfId="22002"/>
    <cellStyle name="SAPBEXexcGood3 41" xfId="4862"/>
    <cellStyle name="SAPBEXexcGood3 41 2" xfId="7400"/>
    <cellStyle name="SAPBEXexcGood3 41 3" xfId="9003"/>
    <cellStyle name="SAPBEXexcGood3 41 4" xfId="9094"/>
    <cellStyle name="SAPBEXexcGood3 41 5" xfId="12453"/>
    <cellStyle name="SAPBEXexcGood3 41 6" xfId="15548"/>
    <cellStyle name="SAPBEXexcGood3 41 7" xfId="17149"/>
    <cellStyle name="SAPBEXexcGood3 41 8" xfId="20244"/>
    <cellStyle name="SAPBEXexcGood3 41 9" xfId="21832"/>
    <cellStyle name="SAPBEXexcGood3 42" xfId="4888"/>
    <cellStyle name="SAPBEXexcGood3 42 2" xfId="7426"/>
    <cellStyle name="SAPBEXexcGood3 42 3" xfId="9020"/>
    <cellStyle name="SAPBEXexcGood3 42 4" xfId="10802"/>
    <cellStyle name="SAPBEXexcGood3 42 5" xfId="13162"/>
    <cellStyle name="SAPBEXexcGood3 42 6" xfId="15288"/>
    <cellStyle name="SAPBEXexcGood3 42 7" xfId="17858"/>
    <cellStyle name="SAPBEXexcGood3 42 8" xfId="19984"/>
    <cellStyle name="SAPBEXexcGood3 42 9" xfId="22473"/>
    <cellStyle name="SAPBEXexcGood3 43" xfId="4872"/>
    <cellStyle name="SAPBEXexcGood3 43 2" xfId="7410"/>
    <cellStyle name="SAPBEXexcGood3 43 3" xfId="9722"/>
    <cellStyle name="SAPBEXexcGood3 43 4" xfId="11256"/>
    <cellStyle name="SAPBEXexcGood3 43 5" xfId="13662"/>
    <cellStyle name="SAPBEXexcGood3 43 6" xfId="16342"/>
    <cellStyle name="SAPBEXexcGood3 43 7" xfId="18358"/>
    <cellStyle name="SAPBEXexcGood3 43 8" xfId="21038"/>
    <cellStyle name="SAPBEXexcGood3 43 9" xfId="22930"/>
    <cellStyle name="SAPBEXexcGood3 44" xfId="4985"/>
    <cellStyle name="SAPBEXexcGood3 44 2" xfId="7523"/>
    <cellStyle name="SAPBEXexcGood3 44 3" xfId="8413"/>
    <cellStyle name="SAPBEXexcGood3 44 4" xfId="11421"/>
    <cellStyle name="SAPBEXexcGood3 44 5" xfId="13838"/>
    <cellStyle name="SAPBEXexcGood3 44 6" xfId="16665"/>
    <cellStyle name="SAPBEXexcGood3 44 7" xfId="18534"/>
    <cellStyle name="SAPBEXexcGood3 44 8" xfId="21361"/>
    <cellStyle name="SAPBEXexcGood3 44 9" xfId="23095"/>
    <cellStyle name="SAPBEXexcGood3 45" xfId="5023"/>
    <cellStyle name="SAPBEXexcGood3 45 2" xfId="7561"/>
    <cellStyle name="SAPBEXexcGood3 45 3" xfId="10147"/>
    <cellStyle name="SAPBEXexcGood3 45 4" xfId="10584"/>
    <cellStyle name="SAPBEXexcGood3 45 5" xfId="12931"/>
    <cellStyle name="SAPBEXexcGood3 45 6" xfId="16084"/>
    <cellStyle name="SAPBEXexcGood3 45 7" xfId="17627"/>
    <cellStyle name="SAPBEXexcGood3 45 8" xfId="20780"/>
    <cellStyle name="SAPBEXexcGood3 45 9" xfId="22257"/>
    <cellStyle name="SAPBEXexcGood3 46" xfId="5058"/>
    <cellStyle name="SAPBEXexcGood3 46 2" xfId="7596"/>
    <cellStyle name="SAPBEXexcGood3 46 3" xfId="8358"/>
    <cellStyle name="SAPBEXexcGood3 46 4" xfId="11120"/>
    <cellStyle name="SAPBEXexcGood3 46 5" xfId="13514"/>
    <cellStyle name="SAPBEXexcGood3 46 6" xfId="15203"/>
    <cellStyle name="SAPBEXexcGood3 46 7" xfId="18210"/>
    <cellStyle name="SAPBEXexcGood3 46 8" xfId="19899"/>
    <cellStyle name="SAPBEXexcGood3 46 9" xfId="22793"/>
    <cellStyle name="SAPBEXexcGood3 47" xfId="5088"/>
    <cellStyle name="SAPBEXexcGood3 47 2" xfId="7626"/>
    <cellStyle name="SAPBEXexcGood3 47 3" xfId="10051"/>
    <cellStyle name="SAPBEXexcGood3 47 4" xfId="11551"/>
    <cellStyle name="SAPBEXexcGood3 47 5" xfId="13986"/>
    <cellStyle name="SAPBEXexcGood3 47 6" xfId="16244"/>
    <cellStyle name="SAPBEXexcGood3 47 7" xfId="18682"/>
    <cellStyle name="SAPBEXexcGood3 47 8" xfId="20940"/>
    <cellStyle name="SAPBEXexcGood3 47 9" xfId="23225"/>
    <cellStyle name="SAPBEXexcGood3 48" xfId="5135"/>
    <cellStyle name="SAPBEXexcGood3 48 2" xfId="7673"/>
    <cellStyle name="SAPBEXexcGood3 48 3" xfId="8163"/>
    <cellStyle name="SAPBEXexcGood3 48 4" xfId="10391"/>
    <cellStyle name="SAPBEXexcGood3 48 5" xfId="12714"/>
    <cellStyle name="SAPBEXexcGood3 48 6" xfId="14881"/>
    <cellStyle name="SAPBEXexcGood3 48 7" xfId="17410"/>
    <cellStyle name="SAPBEXexcGood3 48 8" xfId="19577"/>
    <cellStyle name="SAPBEXexcGood3 48 9" xfId="22062"/>
    <cellStyle name="SAPBEXexcGood3 49" xfId="5204"/>
    <cellStyle name="SAPBEXexcGood3 49 2" xfId="7743"/>
    <cellStyle name="SAPBEXexcGood3 49 3" xfId="8862"/>
    <cellStyle name="SAPBEXexcGood3 49 4" xfId="10762"/>
    <cellStyle name="SAPBEXexcGood3 49 5" xfId="13117"/>
    <cellStyle name="SAPBEXexcGood3 49 6" xfId="16865"/>
    <cellStyle name="SAPBEXexcGood3 49 7" xfId="17813"/>
    <cellStyle name="SAPBEXexcGood3 49 8" xfId="21561"/>
    <cellStyle name="SAPBEXexcGood3 49 9" xfId="22434"/>
    <cellStyle name="SAPBEXexcGood3 5" xfId="3194"/>
    <cellStyle name="SAPBEXexcGood3 5 2" xfId="5732"/>
    <cellStyle name="SAPBEXexcGood3 5 3" xfId="7979"/>
    <cellStyle name="SAPBEXexcGood3 5 4" xfId="10991"/>
    <cellStyle name="SAPBEXexcGood3 5 5" xfId="13365"/>
    <cellStyle name="SAPBEXexcGood3 5 6" xfId="16868"/>
    <cellStyle name="SAPBEXexcGood3 5 7" xfId="18061"/>
    <cellStyle name="SAPBEXexcGood3 5 8" xfId="21564"/>
    <cellStyle name="SAPBEXexcGood3 5 9" xfId="22664"/>
    <cellStyle name="SAPBEXexcGood3 50" xfId="5177"/>
    <cellStyle name="SAPBEXexcGood3 50 2" xfId="8481"/>
    <cellStyle name="SAPBEXexcGood3 50 3" xfId="10510"/>
    <cellStyle name="SAPBEXexcGood3 50 4" xfId="12756"/>
    <cellStyle name="SAPBEXexcGood3 50 5" xfId="16862"/>
    <cellStyle name="SAPBEXexcGood3 50 6" xfId="17452"/>
    <cellStyle name="SAPBEXexcGood3 50 7" xfId="21558"/>
    <cellStyle name="SAPBEXexcGood3 50 8" xfId="22101"/>
    <cellStyle name="SAPBEXexcGood3 51" xfId="8769"/>
    <cellStyle name="SAPBEXexcGood3 52" xfId="10491"/>
    <cellStyle name="SAPBEXexcGood3 53" xfId="12826"/>
    <cellStyle name="SAPBEXexcGood3 54" xfId="16276"/>
    <cellStyle name="SAPBEXexcGood3 55" xfId="17522"/>
    <cellStyle name="SAPBEXexcGood3 56" xfId="20972"/>
    <cellStyle name="SAPBEXexcGood3 57" xfId="22161"/>
    <cellStyle name="SAPBEXexcGood3 6" xfId="3237"/>
    <cellStyle name="SAPBEXexcGood3 6 2" xfId="5775"/>
    <cellStyle name="SAPBEXexcGood3 6 3" xfId="9102"/>
    <cellStyle name="SAPBEXexcGood3 6 4" xfId="11038"/>
    <cellStyle name="SAPBEXexcGood3 6 5" xfId="13421"/>
    <cellStyle name="SAPBEXexcGood3 6 6" xfId="15729"/>
    <cellStyle name="SAPBEXexcGood3 6 7" xfId="18117"/>
    <cellStyle name="SAPBEXexcGood3 6 8" xfId="20425"/>
    <cellStyle name="SAPBEXexcGood3 6 9" xfId="22711"/>
    <cellStyle name="SAPBEXexcGood3 7" xfId="3280"/>
    <cellStyle name="SAPBEXexcGood3 7 2" xfId="5818"/>
    <cellStyle name="SAPBEXexcGood3 7 3" xfId="8803"/>
    <cellStyle name="SAPBEXexcGood3 7 4" xfId="12069"/>
    <cellStyle name="SAPBEXexcGood3 7 5" xfId="14549"/>
    <cellStyle name="SAPBEXexcGood3 7 6" xfId="13699"/>
    <cellStyle name="SAPBEXexcGood3 7 7" xfId="19245"/>
    <cellStyle name="SAPBEXexcGood3 7 8" xfId="18395"/>
    <cellStyle name="SAPBEXexcGood3 7 9" xfId="23741"/>
    <cellStyle name="SAPBEXexcGood3 8" xfId="3323"/>
    <cellStyle name="SAPBEXexcGood3 8 2" xfId="5861"/>
    <cellStyle name="SAPBEXexcGood3 8 3" xfId="9087"/>
    <cellStyle name="SAPBEXexcGood3 8 4" xfId="10963"/>
    <cellStyle name="SAPBEXexcGood3 8 5" xfId="13334"/>
    <cellStyle name="SAPBEXexcGood3 8 6" xfId="16125"/>
    <cellStyle name="SAPBEXexcGood3 8 7" xfId="18030"/>
    <cellStyle name="SAPBEXexcGood3 8 8" xfId="20821"/>
    <cellStyle name="SAPBEXexcGood3 8 9" xfId="22634"/>
    <cellStyle name="SAPBEXexcGood3 9" xfId="3366"/>
    <cellStyle name="SAPBEXexcGood3 9 2" xfId="5904"/>
    <cellStyle name="SAPBEXexcGood3 9 3" xfId="9207"/>
    <cellStyle name="SAPBEXexcGood3 9 4" xfId="11234"/>
    <cellStyle name="SAPBEXexcGood3 9 5" xfId="13639"/>
    <cellStyle name="SAPBEXexcGood3 9 6" xfId="16320"/>
    <cellStyle name="SAPBEXexcGood3 9 7" xfId="18335"/>
    <cellStyle name="SAPBEXexcGood3 9 8" xfId="21016"/>
    <cellStyle name="SAPBEXexcGood3 9 9" xfId="22908"/>
    <cellStyle name="SAPBEXfilterDrill" xfId="2955"/>
    <cellStyle name="SAPBEXfilterDrill 10" xfId="3177"/>
    <cellStyle name="SAPBEXfilterDrill 10 2" xfId="5715"/>
    <cellStyle name="SAPBEXfilterDrill 10 3" xfId="9061"/>
    <cellStyle name="SAPBEXfilterDrill 10 4" xfId="11239"/>
    <cellStyle name="SAPBEXfilterDrill 10 5" xfId="13644"/>
    <cellStyle name="SAPBEXfilterDrill 10 6" xfId="14677"/>
    <cellStyle name="SAPBEXfilterDrill 10 7" xfId="18340"/>
    <cellStyle name="SAPBEXfilterDrill 10 8" xfId="19373"/>
    <cellStyle name="SAPBEXfilterDrill 10 9" xfId="22913"/>
    <cellStyle name="SAPBEXfilterDrill 11" xfId="3515"/>
    <cellStyle name="SAPBEXfilterDrill 11 2" xfId="6053"/>
    <cellStyle name="SAPBEXfilterDrill 11 3" xfId="8243"/>
    <cellStyle name="SAPBEXfilterDrill 11 4" xfId="11620"/>
    <cellStyle name="SAPBEXfilterDrill 11 5" xfId="14061"/>
    <cellStyle name="SAPBEXfilterDrill 11 6" xfId="15755"/>
    <cellStyle name="SAPBEXfilterDrill 11 7" xfId="18757"/>
    <cellStyle name="SAPBEXfilterDrill 11 8" xfId="20451"/>
    <cellStyle name="SAPBEXfilterDrill 11 9" xfId="23295"/>
    <cellStyle name="SAPBEXfilterDrill 12" xfId="3170"/>
    <cellStyle name="SAPBEXfilterDrill 12 2" xfId="5708"/>
    <cellStyle name="SAPBEXfilterDrill 12 3" xfId="9163"/>
    <cellStyle name="SAPBEXfilterDrill 12 4" xfId="10990"/>
    <cellStyle name="SAPBEXfilterDrill 12 5" xfId="12340"/>
    <cellStyle name="SAPBEXfilterDrill 12 6" xfId="15341"/>
    <cellStyle name="SAPBEXfilterDrill 12 7" xfId="17036"/>
    <cellStyle name="SAPBEXfilterDrill 12 8" xfId="20037"/>
    <cellStyle name="SAPBEXfilterDrill 12 9" xfId="21729"/>
    <cellStyle name="SAPBEXfilterDrill 13" xfId="3463"/>
    <cellStyle name="SAPBEXfilterDrill 13 2" xfId="6001"/>
    <cellStyle name="SAPBEXfilterDrill 13 3" xfId="8893"/>
    <cellStyle name="SAPBEXfilterDrill 13 4" xfId="11086"/>
    <cellStyle name="SAPBEXfilterDrill 13 5" xfId="13476"/>
    <cellStyle name="SAPBEXfilterDrill 13 6" xfId="16631"/>
    <cellStyle name="SAPBEXfilterDrill 13 7" xfId="18172"/>
    <cellStyle name="SAPBEXfilterDrill 13 8" xfId="21327"/>
    <cellStyle name="SAPBEXfilterDrill 13 9" xfId="22759"/>
    <cellStyle name="SAPBEXfilterDrill 14" xfId="3586"/>
    <cellStyle name="SAPBEXfilterDrill 14 2" xfId="6124"/>
    <cellStyle name="SAPBEXfilterDrill 14 3" xfId="9054"/>
    <cellStyle name="SAPBEXfilterDrill 14 4" xfId="11393"/>
    <cellStyle name="SAPBEXfilterDrill 14 5" xfId="13808"/>
    <cellStyle name="SAPBEXfilterDrill 14 6" xfId="15991"/>
    <cellStyle name="SAPBEXfilterDrill 14 7" xfId="18504"/>
    <cellStyle name="SAPBEXfilterDrill 14 8" xfId="20687"/>
    <cellStyle name="SAPBEXfilterDrill 14 9" xfId="23067"/>
    <cellStyle name="SAPBEXfilterDrill 15" xfId="3577"/>
    <cellStyle name="SAPBEXfilterDrill 15 2" xfId="6115"/>
    <cellStyle name="SAPBEXfilterDrill 15 3" xfId="8748"/>
    <cellStyle name="SAPBEXfilterDrill 15 4" xfId="11162"/>
    <cellStyle name="SAPBEXfilterDrill 15 5" xfId="13558"/>
    <cellStyle name="SAPBEXfilterDrill 15 6" xfId="15262"/>
    <cellStyle name="SAPBEXfilterDrill 15 7" xfId="18254"/>
    <cellStyle name="SAPBEXfilterDrill 15 8" xfId="19958"/>
    <cellStyle name="SAPBEXfilterDrill 15 9" xfId="22835"/>
    <cellStyle name="SAPBEXfilterDrill 16" xfId="3592"/>
    <cellStyle name="SAPBEXfilterDrill 16 2" xfId="6130"/>
    <cellStyle name="SAPBEXfilterDrill 16 3" xfId="8332"/>
    <cellStyle name="SAPBEXfilterDrill 16 4" xfId="10364"/>
    <cellStyle name="SAPBEXfilterDrill 16 5" xfId="12686"/>
    <cellStyle name="SAPBEXfilterDrill 16 6" xfId="16863"/>
    <cellStyle name="SAPBEXfilterDrill 16 7" xfId="17382"/>
    <cellStyle name="SAPBEXfilterDrill 16 8" xfId="21559"/>
    <cellStyle name="SAPBEXfilterDrill 16 9" xfId="22035"/>
    <cellStyle name="SAPBEXfilterDrill 17" xfId="3579"/>
    <cellStyle name="SAPBEXfilterDrill 17 2" xfId="6117"/>
    <cellStyle name="SAPBEXfilterDrill 17 3" xfId="5535"/>
    <cellStyle name="SAPBEXfilterDrill 17 4" xfId="11526"/>
    <cellStyle name="SAPBEXfilterDrill 17 5" xfId="13955"/>
    <cellStyle name="SAPBEXfilterDrill 17 6" xfId="16555"/>
    <cellStyle name="SAPBEXfilterDrill 17 7" xfId="18651"/>
    <cellStyle name="SAPBEXfilterDrill 17 8" xfId="21251"/>
    <cellStyle name="SAPBEXfilterDrill 17 9" xfId="23200"/>
    <cellStyle name="SAPBEXfilterDrill 18" xfId="3698"/>
    <cellStyle name="SAPBEXfilterDrill 18 2" xfId="6236"/>
    <cellStyle name="SAPBEXfilterDrill 18 3" xfId="8875"/>
    <cellStyle name="SAPBEXfilterDrill 18 4" xfId="11560"/>
    <cellStyle name="SAPBEXfilterDrill 18 5" xfId="13995"/>
    <cellStyle name="SAPBEXfilterDrill 18 6" xfId="15442"/>
    <cellStyle name="SAPBEXfilterDrill 18 7" xfId="18691"/>
    <cellStyle name="SAPBEXfilterDrill 18 8" xfId="20138"/>
    <cellStyle name="SAPBEXfilterDrill 18 9" xfId="23234"/>
    <cellStyle name="SAPBEXfilterDrill 19" xfId="3494"/>
    <cellStyle name="SAPBEXfilterDrill 19 2" xfId="6032"/>
    <cellStyle name="SAPBEXfilterDrill 19 3" xfId="8953"/>
    <cellStyle name="SAPBEXfilterDrill 19 4" xfId="11729"/>
    <cellStyle name="SAPBEXfilterDrill 19 5" xfId="14180"/>
    <cellStyle name="SAPBEXfilterDrill 19 6" xfId="15617"/>
    <cellStyle name="SAPBEXfilterDrill 19 7" xfId="18876"/>
    <cellStyle name="SAPBEXfilterDrill 19 8" xfId="20313"/>
    <cellStyle name="SAPBEXfilterDrill 19 9" xfId="23403"/>
    <cellStyle name="SAPBEXfilterDrill 2" xfId="3074"/>
    <cellStyle name="SAPBEXfilterDrill 2 2" xfId="5612"/>
    <cellStyle name="SAPBEXfilterDrill 2 3" xfId="9284"/>
    <cellStyle name="SAPBEXfilterDrill 2 4" xfId="11361"/>
    <cellStyle name="SAPBEXfilterDrill 2 5" xfId="13774"/>
    <cellStyle name="SAPBEXfilterDrill 2 6" xfId="16087"/>
    <cellStyle name="SAPBEXfilterDrill 2 7" xfId="18470"/>
    <cellStyle name="SAPBEXfilterDrill 2 8" xfId="20783"/>
    <cellStyle name="SAPBEXfilterDrill 2 9" xfId="23035"/>
    <cellStyle name="SAPBEXfilterDrill 20" xfId="3760"/>
    <cellStyle name="SAPBEXfilterDrill 20 2" xfId="6298"/>
    <cellStyle name="SAPBEXfilterDrill 20 3" xfId="9846"/>
    <cellStyle name="SAPBEXfilterDrill 20 4" xfId="10663"/>
    <cellStyle name="SAPBEXfilterDrill 20 5" xfId="13012"/>
    <cellStyle name="SAPBEXfilterDrill 20 6" xfId="16059"/>
    <cellStyle name="SAPBEXfilterDrill 20 7" xfId="17708"/>
    <cellStyle name="SAPBEXfilterDrill 20 8" xfId="20755"/>
    <cellStyle name="SAPBEXfilterDrill 20 9" xfId="22336"/>
    <cellStyle name="SAPBEXfilterDrill 21" xfId="3712"/>
    <cellStyle name="SAPBEXfilterDrill 21 2" xfId="6250"/>
    <cellStyle name="SAPBEXfilterDrill 21 3" xfId="8388"/>
    <cellStyle name="SAPBEXfilterDrill 21 4" xfId="12287"/>
    <cellStyle name="SAPBEXfilterDrill 21 5" xfId="13965"/>
    <cellStyle name="SAPBEXfilterDrill 21 6" xfId="16120"/>
    <cellStyle name="SAPBEXfilterDrill 21 7" xfId="18661"/>
    <cellStyle name="SAPBEXfilterDrill 21 8" xfId="20816"/>
    <cellStyle name="SAPBEXfilterDrill 21 9" xfId="23207"/>
    <cellStyle name="SAPBEXfilterDrill 22" xfId="3738"/>
    <cellStyle name="SAPBEXfilterDrill 22 2" xfId="6276"/>
    <cellStyle name="SAPBEXfilterDrill 22 3" xfId="8762"/>
    <cellStyle name="SAPBEXfilterDrill 22 4" xfId="11516"/>
    <cellStyle name="SAPBEXfilterDrill 22 5" xfId="13944"/>
    <cellStyle name="SAPBEXfilterDrill 22 6" xfId="15532"/>
    <cellStyle name="SAPBEXfilterDrill 22 7" xfId="18640"/>
    <cellStyle name="SAPBEXfilterDrill 22 8" xfId="20228"/>
    <cellStyle name="SAPBEXfilterDrill 22 9" xfId="23190"/>
    <cellStyle name="SAPBEXfilterDrill 23" xfId="3625"/>
    <cellStyle name="SAPBEXfilterDrill 23 2" xfId="6163"/>
    <cellStyle name="SAPBEXfilterDrill 23 3" xfId="5537"/>
    <cellStyle name="SAPBEXfilterDrill 23 4" xfId="10706"/>
    <cellStyle name="SAPBEXfilterDrill 23 5" xfId="13060"/>
    <cellStyle name="SAPBEXfilterDrill 23 6" xfId="16371"/>
    <cellStyle name="SAPBEXfilterDrill 23 7" xfId="17756"/>
    <cellStyle name="SAPBEXfilterDrill 23 8" xfId="21067"/>
    <cellStyle name="SAPBEXfilterDrill 23 9" xfId="22379"/>
    <cellStyle name="SAPBEXfilterDrill 24" xfId="3872"/>
    <cellStyle name="SAPBEXfilterDrill 24 2" xfId="6410"/>
    <cellStyle name="SAPBEXfilterDrill 24 3" xfId="9103"/>
    <cellStyle name="SAPBEXfilterDrill 24 4" xfId="11699"/>
    <cellStyle name="SAPBEXfilterDrill 24 5" xfId="14148"/>
    <cellStyle name="SAPBEXfilterDrill 24 6" xfId="15095"/>
    <cellStyle name="SAPBEXfilterDrill 24 7" xfId="18844"/>
    <cellStyle name="SAPBEXfilterDrill 24 8" xfId="19791"/>
    <cellStyle name="SAPBEXfilterDrill 24 9" xfId="23373"/>
    <cellStyle name="SAPBEXfilterDrill 25" xfId="3789"/>
    <cellStyle name="SAPBEXfilterDrill 25 2" xfId="6327"/>
    <cellStyle name="SAPBEXfilterDrill 25 3" xfId="8968"/>
    <cellStyle name="SAPBEXfilterDrill 25 4" xfId="11220"/>
    <cellStyle name="SAPBEXfilterDrill 25 5" xfId="13623"/>
    <cellStyle name="SAPBEXfilterDrill 25 6" xfId="16450"/>
    <cellStyle name="SAPBEXfilterDrill 25 7" xfId="18319"/>
    <cellStyle name="SAPBEXfilterDrill 25 8" xfId="21146"/>
    <cellStyle name="SAPBEXfilterDrill 25 9" xfId="22895"/>
    <cellStyle name="SAPBEXfilterDrill 26" xfId="3749"/>
    <cellStyle name="SAPBEXfilterDrill 26 2" xfId="6287"/>
    <cellStyle name="SAPBEXfilterDrill 26 3" xfId="8126"/>
    <cellStyle name="SAPBEXfilterDrill 26 4" xfId="11230"/>
    <cellStyle name="SAPBEXfilterDrill 26 5" xfId="13350"/>
    <cellStyle name="SAPBEXfilterDrill 26 6" xfId="14485"/>
    <cellStyle name="SAPBEXfilterDrill 26 7" xfId="18046"/>
    <cellStyle name="SAPBEXfilterDrill 26 8" xfId="19181"/>
    <cellStyle name="SAPBEXfilterDrill 26 9" xfId="22649"/>
    <cellStyle name="SAPBEXfilterDrill 27" xfId="3884"/>
    <cellStyle name="SAPBEXfilterDrill 27 2" xfId="6422"/>
    <cellStyle name="SAPBEXfilterDrill 27 3" xfId="8165"/>
    <cellStyle name="SAPBEXfilterDrill 27 4" xfId="11614"/>
    <cellStyle name="SAPBEXfilterDrill 27 5" xfId="14054"/>
    <cellStyle name="SAPBEXfilterDrill 27 6" xfId="16638"/>
    <cellStyle name="SAPBEXfilterDrill 27 7" xfId="18750"/>
    <cellStyle name="SAPBEXfilterDrill 27 8" xfId="21334"/>
    <cellStyle name="SAPBEXfilterDrill 27 9" xfId="23288"/>
    <cellStyle name="SAPBEXfilterDrill 28" xfId="4020"/>
    <cellStyle name="SAPBEXfilterDrill 28 2" xfId="6558"/>
    <cellStyle name="SAPBEXfilterDrill 28 3" xfId="8077"/>
    <cellStyle name="SAPBEXfilterDrill 28 4" xfId="11835"/>
    <cellStyle name="SAPBEXfilterDrill 28 5" xfId="14293"/>
    <cellStyle name="SAPBEXfilterDrill 28 6" xfId="15213"/>
    <cellStyle name="SAPBEXfilterDrill 28 7" xfId="18989"/>
    <cellStyle name="SAPBEXfilterDrill 28 8" xfId="19909"/>
    <cellStyle name="SAPBEXfilterDrill 28 9" xfId="23510"/>
    <cellStyle name="SAPBEXfilterDrill 29" xfId="4099"/>
    <cellStyle name="SAPBEXfilterDrill 29 2" xfId="6637"/>
    <cellStyle name="SAPBEXfilterDrill 29 3" xfId="10210"/>
    <cellStyle name="SAPBEXfilterDrill 29 4" xfId="11569"/>
    <cellStyle name="SAPBEXfilterDrill 29 5" xfId="14005"/>
    <cellStyle name="SAPBEXfilterDrill 29 6" xfId="14965"/>
    <cellStyle name="SAPBEXfilterDrill 29 7" xfId="18701"/>
    <cellStyle name="SAPBEXfilterDrill 29 8" xfId="19661"/>
    <cellStyle name="SAPBEXfilterDrill 29 9" xfId="23243"/>
    <cellStyle name="SAPBEXfilterDrill 3" xfId="3025"/>
    <cellStyle name="SAPBEXfilterDrill 3 2" xfId="5564"/>
    <cellStyle name="SAPBEXfilterDrill 3 3" xfId="9354"/>
    <cellStyle name="SAPBEXfilterDrill 3 4" xfId="11956"/>
    <cellStyle name="SAPBEXfilterDrill 3 5" xfId="14431"/>
    <cellStyle name="SAPBEXfilterDrill 3 6" xfId="16707"/>
    <cellStyle name="SAPBEXfilterDrill 3 7" xfId="19127"/>
    <cellStyle name="SAPBEXfilterDrill 3 8" xfId="21403"/>
    <cellStyle name="SAPBEXfilterDrill 3 9" xfId="23631"/>
    <cellStyle name="SAPBEXfilterDrill 30" xfId="3987"/>
    <cellStyle name="SAPBEXfilterDrill 30 2" xfId="6525"/>
    <cellStyle name="SAPBEXfilterDrill 30 3" xfId="7977"/>
    <cellStyle name="SAPBEXfilterDrill 30 4" xfId="10697"/>
    <cellStyle name="SAPBEXfilterDrill 30 5" xfId="13049"/>
    <cellStyle name="SAPBEXfilterDrill 30 6" xfId="15439"/>
    <cellStyle name="SAPBEXfilterDrill 30 7" xfId="17745"/>
    <cellStyle name="SAPBEXfilterDrill 30 8" xfId="20135"/>
    <cellStyle name="SAPBEXfilterDrill 30 9" xfId="22370"/>
    <cellStyle name="SAPBEXfilterDrill 31" xfId="4038"/>
    <cellStyle name="SAPBEXfilterDrill 31 2" xfId="6576"/>
    <cellStyle name="SAPBEXfilterDrill 31 3" xfId="8857"/>
    <cellStyle name="SAPBEXfilterDrill 31 4" xfId="10902"/>
    <cellStyle name="SAPBEXfilterDrill 31 5" xfId="13272"/>
    <cellStyle name="SAPBEXfilterDrill 31 6" xfId="16711"/>
    <cellStyle name="SAPBEXfilterDrill 31 7" xfId="17968"/>
    <cellStyle name="SAPBEXfilterDrill 31 8" xfId="21407"/>
    <cellStyle name="SAPBEXfilterDrill 31 9" xfId="22573"/>
    <cellStyle name="SAPBEXfilterDrill 32" xfId="4047"/>
    <cellStyle name="SAPBEXfilterDrill 32 2" xfId="6585"/>
    <cellStyle name="SAPBEXfilterDrill 32 3" xfId="8031"/>
    <cellStyle name="SAPBEXfilterDrill 32 4" xfId="10637"/>
    <cellStyle name="SAPBEXfilterDrill 32 5" xfId="12986"/>
    <cellStyle name="SAPBEXfilterDrill 32 6" xfId="16358"/>
    <cellStyle name="SAPBEXfilterDrill 32 7" xfId="17682"/>
    <cellStyle name="SAPBEXfilterDrill 32 8" xfId="21054"/>
    <cellStyle name="SAPBEXfilterDrill 32 9" xfId="22310"/>
    <cellStyle name="SAPBEXfilterDrill 33" xfId="4206"/>
    <cellStyle name="SAPBEXfilterDrill 33 2" xfId="6744"/>
    <cellStyle name="SAPBEXfilterDrill 33 3" xfId="8336"/>
    <cellStyle name="SAPBEXfilterDrill 33 4" xfId="12020"/>
    <cellStyle name="SAPBEXfilterDrill 33 5" xfId="14500"/>
    <cellStyle name="SAPBEXfilterDrill 33 6" xfId="12411"/>
    <cellStyle name="SAPBEXfilterDrill 33 7" xfId="19196"/>
    <cellStyle name="SAPBEXfilterDrill 33 8" xfId="17107"/>
    <cellStyle name="SAPBEXfilterDrill 33 9" xfId="23695"/>
    <cellStyle name="SAPBEXfilterDrill 34" xfId="4067"/>
    <cellStyle name="SAPBEXfilterDrill 34 2" xfId="6605"/>
    <cellStyle name="SAPBEXfilterDrill 34 3" xfId="8518"/>
    <cellStyle name="SAPBEXfilterDrill 34 4" xfId="10525"/>
    <cellStyle name="SAPBEXfilterDrill 34 5" xfId="12866"/>
    <cellStyle name="SAPBEXfilterDrill 34 6" xfId="16758"/>
    <cellStyle name="SAPBEXfilterDrill 34 7" xfId="17562"/>
    <cellStyle name="SAPBEXfilterDrill 34 8" xfId="21454"/>
    <cellStyle name="SAPBEXfilterDrill 34 9" xfId="22196"/>
    <cellStyle name="SAPBEXfilterDrill 35" xfId="4212"/>
    <cellStyle name="SAPBEXfilterDrill 35 2" xfId="6750"/>
    <cellStyle name="SAPBEXfilterDrill 35 3" xfId="9599"/>
    <cellStyle name="SAPBEXfilterDrill 35 4" xfId="11656"/>
    <cellStyle name="SAPBEXfilterDrill 35 5" xfId="14102"/>
    <cellStyle name="SAPBEXfilterDrill 35 6" xfId="15980"/>
    <cellStyle name="SAPBEXfilterDrill 35 7" xfId="18798"/>
    <cellStyle name="SAPBEXfilterDrill 35 8" xfId="20676"/>
    <cellStyle name="SAPBEXfilterDrill 35 9" xfId="23331"/>
    <cellStyle name="SAPBEXfilterDrill 36" xfId="4224"/>
    <cellStyle name="SAPBEXfilterDrill 36 2" xfId="6762"/>
    <cellStyle name="SAPBEXfilterDrill 36 3" xfId="8572"/>
    <cellStyle name="SAPBEXfilterDrill 36 4" xfId="11494"/>
    <cellStyle name="SAPBEXfilterDrill 36 5" xfId="13669"/>
    <cellStyle name="SAPBEXfilterDrill 36 6" xfId="15378"/>
    <cellStyle name="SAPBEXfilterDrill 36 7" xfId="18365"/>
    <cellStyle name="SAPBEXfilterDrill 36 8" xfId="20074"/>
    <cellStyle name="SAPBEXfilterDrill 36 9" xfId="22937"/>
    <cellStyle name="SAPBEXfilterDrill 37" xfId="4182"/>
    <cellStyle name="SAPBEXfilterDrill 37 2" xfId="6720"/>
    <cellStyle name="SAPBEXfilterDrill 37 3" xfId="9159"/>
    <cellStyle name="SAPBEXfilterDrill 37 4" xfId="10603"/>
    <cellStyle name="SAPBEXfilterDrill 37 5" xfId="12951"/>
    <cellStyle name="SAPBEXfilterDrill 37 6" xfId="16468"/>
    <cellStyle name="SAPBEXfilterDrill 37 7" xfId="17647"/>
    <cellStyle name="SAPBEXfilterDrill 37 8" xfId="21164"/>
    <cellStyle name="SAPBEXfilterDrill 37 9" xfId="22276"/>
    <cellStyle name="SAPBEXfilterDrill 38" xfId="4189"/>
    <cellStyle name="SAPBEXfilterDrill 38 2" xfId="6727"/>
    <cellStyle name="SAPBEXfilterDrill 38 3" xfId="9733"/>
    <cellStyle name="SAPBEXfilterDrill 38 4" xfId="11465"/>
    <cellStyle name="SAPBEXfilterDrill 38 5" xfId="13888"/>
    <cellStyle name="SAPBEXfilterDrill 38 6" xfId="15107"/>
    <cellStyle name="SAPBEXfilterDrill 38 7" xfId="18584"/>
    <cellStyle name="SAPBEXfilterDrill 38 8" xfId="19803"/>
    <cellStyle name="SAPBEXfilterDrill 38 9" xfId="23140"/>
    <cellStyle name="SAPBEXfilterDrill 39" xfId="4528"/>
    <cellStyle name="SAPBEXfilterDrill 39 2" xfId="7066"/>
    <cellStyle name="SAPBEXfilterDrill 39 3" xfId="9028"/>
    <cellStyle name="SAPBEXfilterDrill 39 4" xfId="11252"/>
    <cellStyle name="SAPBEXfilterDrill 39 5" xfId="13657"/>
    <cellStyle name="SAPBEXfilterDrill 39 6" xfId="12541"/>
    <cellStyle name="SAPBEXfilterDrill 39 7" xfId="18353"/>
    <cellStyle name="SAPBEXfilterDrill 39 8" xfId="17237"/>
    <cellStyle name="SAPBEXfilterDrill 39 9" xfId="22926"/>
    <cellStyle name="SAPBEXfilterDrill 4" xfId="3053"/>
    <cellStyle name="SAPBEXfilterDrill 4 2" xfId="5592"/>
    <cellStyle name="SAPBEXfilterDrill 4 3" xfId="9773"/>
    <cellStyle name="SAPBEXfilterDrill 4 4" xfId="8801"/>
    <cellStyle name="SAPBEXfilterDrill 4 5" xfId="12462"/>
    <cellStyle name="SAPBEXfilterDrill 4 6" xfId="15254"/>
    <cellStyle name="SAPBEXfilterDrill 4 7" xfId="17158"/>
    <cellStyle name="SAPBEXfilterDrill 4 8" xfId="19950"/>
    <cellStyle name="SAPBEXfilterDrill 4 9" xfId="21839"/>
    <cellStyle name="SAPBEXfilterDrill 40" xfId="4380"/>
    <cellStyle name="SAPBEXfilterDrill 40 2" xfId="6918"/>
    <cellStyle name="SAPBEXfilterDrill 40 3" xfId="8346"/>
    <cellStyle name="SAPBEXfilterDrill 40 4" xfId="10980"/>
    <cellStyle name="SAPBEXfilterDrill 40 5" xfId="13354"/>
    <cellStyle name="SAPBEXfilterDrill 40 6" xfId="16483"/>
    <cellStyle name="SAPBEXfilterDrill 40 7" xfId="18050"/>
    <cellStyle name="SAPBEXfilterDrill 40 8" xfId="21179"/>
    <cellStyle name="SAPBEXfilterDrill 40 9" xfId="22653"/>
    <cellStyle name="SAPBEXfilterDrill 41" xfId="4320"/>
    <cellStyle name="SAPBEXfilterDrill 41 2" xfId="6858"/>
    <cellStyle name="SAPBEXfilterDrill 41 3" xfId="9612"/>
    <cellStyle name="SAPBEXfilterDrill 41 4" xfId="12258"/>
    <cellStyle name="SAPBEXfilterDrill 41 5" xfId="12352"/>
    <cellStyle name="SAPBEXfilterDrill 41 6" xfId="15255"/>
    <cellStyle name="SAPBEXfilterDrill 41 7" xfId="17048"/>
    <cellStyle name="SAPBEXfilterDrill 41 8" xfId="19951"/>
    <cellStyle name="SAPBEXfilterDrill 41 9" xfId="21739"/>
    <cellStyle name="SAPBEXfilterDrill 42" xfId="4519"/>
    <cellStyle name="SAPBEXfilterDrill 42 2" xfId="7057"/>
    <cellStyle name="SAPBEXfilterDrill 42 3" xfId="8254"/>
    <cellStyle name="SAPBEXfilterDrill 42 4" xfId="12289"/>
    <cellStyle name="SAPBEXfilterDrill 42 5" xfId="14023"/>
    <cellStyle name="SAPBEXfilterDrill 42 6" xfId="15423"/>
    <cellStyle name="SAPBEXfilterDrill 42 7" xfId="18719"/>
    <cellStyle name="SAPBEXfilterDrill 42 8" xfId="20119"/>
    <cellStyle name="SAPBEXfilterDrill 42 9" xfId="23260"/>
    <cellStyle name="SAPBEXfilterDrill 43" xfId="4495"/>
    <cellStyle name="SAPBEXfilterDrill 43 2" xfId="7033"/>
    <cellStyle name="SAPBEXfilterDrill 43 3" xfId="9823"/>
    <cellStyle name="SAPBEXfilterDrill 43 4" xfId="10486"/>
    <cellStyle name="SAPBEXfilterDrill 43 5" xfId="12821"/>
    <cellStyle name="SAPBEXfilterDrill 43 6" xfId="15484"/>
    <cellStyle name="SAPBEXfilterDrill 43 7" xfId="17517"/>
    <cellStyle name="SAPBEXfilterDrill 43 8" xfId="20180"/>
    <cellStyle name="SAPBEXfilterDrill 43 9" xfId="22156"/>
    <cellStyle name="SAPBEXfilterDrill 44" xfId="4520"/>
    <cellStyle name="SAPBEXfilterDrill 44 2" xfId="7058"/>
    <cellStyle name="SAPBEXfilterDrill 44 3" xfId="8744"/>
    <cellStyle name="SAPBEXfilterDrill 44 4" xfId="10397"/>
    <cellStyle name="SAPBEXfilterDrill 44 5" xfId="12720"/>
    <cellStyle name="SAPBEXfilterDrill 44 6" xfId="15794"/>
    <cellStyle name="SAPBEXfilterDrill 44 7" xfId="17416"/>
    <cellStyle name="SAPBEXfilterDrill 44 8" xfId="20490"/>
    <cellStyle name="SAPBEXfilterDrill 44 9" xfId="22068"/>
    <cellStyle name="SAPBEXfilterDrill 45" xfId="4494"/>
    <cellStyle name="SAPBEXfilterDrill 45 2" xfId="7032"/>
    <cellStyle name="SAPBEXfilterDrill 45 3" xfId="8559"/>
    <cellStyle name="SAPBEXfilterDrill 45 4" xfId="11050"/>
    <cellStyle name="SAPBEXfilterDrill 45 5" xfId="13435"/>
    <cellStyle name="SAPBEXfilterDrill 45 6" xfId="16505"/>
    <cellStyle name="SAPBEXfilterDrill 45 7" xfId="18131"/>
    <cellStyle name="SAPBEXfilterDrill 45 8" xfId="21201"/>
    <cellStyle name="SAPBEXfilterDrill 45 9" xfId="22723"/>
    <cellStyle name="SAPBEXfilterDrill 46" xfId="4768"/>
    <cellStyle name="SAPBEXfilterDrill 46 2" xfId="7306"/>
    <cellStyle name="SAPBEXfilterDrill 46 3" xfId="7956"/>
    <cellStyle name="SAPBEXfilterDrill 46 4" xfId="12196"/>
    <cellStyle name="SAPBEXfilterDrill 46 5" xfId="14692"/>
    <cellStyle name="SAPBEXfilterDrill 46 6" xfId="16626"/>
    <cellStyle name="SAPBEXfilterDrill 46 7" xfId="19388"/>
    <cellStyle name="SAPBEXfilterDrill 46 8" xfId="21322"/>
    <cellStyle name="SAPBEXfilterDrill 46 9" xfId="23879"/>
    <cellStyle name="SAPBEXfilterDrill 47" xfId="4629"/>
    <cellStyle name="SAPBEXfilterDrill 47 2" xfId="7167"/>
    <cellStyle name="SAPBEXfilterDrill 47 3" xfId="9714"/>
    <cellStyle name="SAPBEXfilterDrill 47 4" xfId="12119"/>
    <cellStyle name="SAPBEXfilterDrill 47 5" xfId="14868"/>
    <cellStyle name="SAPBEXfilterDrill 47 6" xfId="16915"/>
    <cellStyle name="SAPBEXfilterDrill 47 7" xfId="19564"/>
    <cellStyle name="SAPBEXfilterDrill 47 8" xfId="21611"/>
    <cellStyle name="SAPBEXfilterDrill 47 9" xfId="24038"/>
    <cellStyle name="SAPBEXfilterDrill 48" xfId="4685"/>
    <cellStyle name="SAPBEXfilterDrill 48 2" xfId="7223"/>
    <cellStyle name="SAPBEXfilterDrill 48 3" xfId="8970"/>
    <cellStyle name="SAPBEXfilterDrill 48 4" xfId="11944"/>
    <cellStyle name="SAPBEXfilterDrill 48 5" xfId="14417"/>
    <cellStyle name="SAPBEXfilterDrill 48 6" xfId="15513"/>
    <cellStyle name="SAPBEXfilterDrill 48 7" xfId="19113"/>
    <cellStyle name="SAPBEXfilterDrill 48 8" xfId="20209"/>
    <cellStyle name="SAPBEXfilterDrill 48 9" xfId="23619"/>
    <cellStyle name="SAPBEXfilterDrill 49" xfId="4928"/>
    <cellStyle name="SAPBEXfilterDrill 49 2" xfId="7466"/>
    <cellStyle name="SAPBEXfilterDrill 49 3" xfId="8023"/>
    <cellStyle name="SAPBEXfilterDrill 49 4" xfId="11990"/>
    <cellStyle name="SAPBEXfilterDrill 49 5" xfId="14468"/>
    <cellStyle name="SAPBEXfilterDrill 49 6" xfId="15223"/>
    <cellStyle name="SAPBEXfilterDrill 49 7" xfId="19164"/>
    <cellStyle name="SAPBEXfilterDrill 49 8" xfId="19919"/>
    <cellStyle name="SAPBEXfilterDrill 49 9" xfId="23665"/>
    <cellStyle name="SAPBEXfilterDrill 5" xfId="3037"/>
    <cellStyle name="SAPBEXfilterDrill 5 2" xfId="5576"/>
    <cellStyle name="SAPBEXfilterDrill 5 3" xfId="8125"/>
    <cellStyle name="SAPBEXfilterDrill 5 4" xfId="11183"/>
    <cellStyle name="SAPBEXfilterDrill 5 5" xfId="13581"/>
    <cellStyle name="SAPBEXfilterDrill 5 6" xfId="15555"/>
    <cellStyle name="SAPBEXfilterDrill 5 7" xfId="18277"/>
    <cellStyle name="SAPBEXfilterDrill 5 8" xfId="20251"/>
    <cellStyle name="SAPBEXfilterDrill 5 9" xfId="22856"/>
    <cellStyle name="SAPBEXfilterDrill 50" xfId="4681"/>
    <cellStyle name="SAPBEXfilterDrill 50 2" xfId="7219"/>
    <cellStyle name="SAPBEXfilterDrill 50 3" xfId="8322"/>
    <cellStyle name="SAPBEXfilterDrill 50 4" xfId="11293"/>
    <cellStyle name="SAPBEXfilterDrill 50 5" xfId="13700"/>
    <cellStyle name="SAPBEXfilterDrill 50 6" xfId="16194"/>
    <cellStyle name="SAPBEXfilterDrill 50 7" xfId="18396"/>
    <cellStyle name="SAPBEXfilterDrill 50 8" xfId="20890"/>
    <cellStyle name="SAPBEXfilterDrill 50 9" xfId="22967"/>
    <cellStyle name="SAPBEXfilterDrill 51" xfId="4811"/>
    <cellStyle name="SAPBEXfilterDrill 51 2" xfId="7349"/>
    <cellStyle name="SAPBEXfilterDrill 51 3" xfId="8447"/>
    <cellStyle name="SAPBEXfilterDrill 51 4" xfId="11838"/>
    <cellStyle name="SAPBEXfilterDrill 51 5" xfId="14296"/>
    <cellStyle name="SAPBEXfilterDrill 51 6" xfId="15831"/>
    <cellStyle name="SAPBEXfilterDrill 51 7" xfId="18992"/>
    <cellStyle name="SAPBEXfilterDrill 51 8" xfId="20527"/>
    <cellStyle name="SAPBEXfilterDrill 51 9" xfId="23513"/>
    <cellStyle name="SAPBEXfilterDrill 52" xfId="4819"/>
    <cellStyle name="SAPBEXfilterDrill 52 2" xfId="7357"/>
    <cellStyle name="SAPBEXfilterDrill 52 3" xfId="9886"/>
    <cellStyle name="SAPBEXfilterDrill 52 4" xfId="12006"/>
    <cellStyle name="SAPBEXfilterDrill 52 5" xfId="14486"/>
    <cellStyle name="SAPBEXfilterDrill 52 6" xfId="16781"/>
    <cellStyle name="SAPBEXfilterDrill 52 7" xfId="19182"/>
    <cellStyle name="SAPBEXfilterDrill 52 8" xfId="21477"/>
    <cellStyle name="SAPBEXfilterDrill 52 9" xfId="23681"/>
    <cellStyle name="SAPBEXfilterDrill 53" xfId="4900"/>
    <cellStyle name="SAPBEXfilterDrill 53 2" xfId="7438"/>
    <cellStyle name="SAPBEXfilterDrill 53 3" xfId="5503"/>
    <cellStyle name="SAPBEXfilterDrill 53 4" xfId="10633"/>
    <cellStyle name="SAPBEXfilterDrill 53 5" xfId="12982"/>
    <cellStyle name="SAPBEXfilterDrill 53 6" xfId="15180"/>
    <cellStyle name="SAPBEXfilterDrill 53 7" xfId="17678"/>
    <cellStyle name="SAPBEXfilterDrill 53 8" xfId="19876"/>
    <cellStyle name="SAPBEXfilterDrill 53 9" xfId="22306"/>
    <cellStyle name="SAPBEXfilterDrill 54" xfId="4894"/>
    <cellStyle name="SAPBEXfilterDrill 54 2" xfId="7432"/>
    <cellStyle name="SAPBEXfilterDrill 54 3" xfId="9625"/>
    <cellStyle name="SAPBEXfilterDrill 54 4" xfId="12149"/>
    <cellStyle name="SAPBEXfilterDrill 54 5" xfId="14632"/>
    <cellStyle name="SAPBEXfilterDrill 54 6" xfId="16267"/>
    <cellStyle name="SAPBEXfilterDrill 54 7" xfId="19328"/>
    <cellStyle name="SAPBEXfilterDrill 54 8" xfId="20963"/>
    <cellStyle name="SAPBEXfilterDrill 54 9" xfId="23823"/>
    <cellStyle name="SAPBEXfilterDrill 55" xfId="4834"/>
    <cellStyle name="SAPBEXfilterDrill 55 2" xfId="7372"/>
    <cellStyle name="SAPBEXfilterDrill 55 3" xfId="8141"/>
    <cellStyle name="SAPBEXfilterDrill 55 4" xfId="9536"/>
    <cellStyle name="SAPBEXfilterDrill 55 5" xfId="12402"/>
    <cellStyle name="SAPBEXfilterDrill 55 6" xfId="15421"/>
    <cellStyle name="SAPBEXfilterDrill 55 7" xfId="17098"/>
    <cellStyle name="SAPBEXfilterDrill 55 8" xfId="20117"/>
    <cellStyle name="SAPBEXfilterDrill 55 9" xfId="21785"/>
    <cellStyle name="SAPBEXfilterDrill 56" xfId="5136"/>
    <cellStyle name="SAPBEXfilterDrill 56 2" xfId="7674"/>
    <cellStyle name="SAPBEXfilterDrill 56 3" xfId="5470"/>
    <cellStyle name="SAPBEXfilterDrill 56 4" xfId="11217"/>
    <cellStyle name="SAPBEXfilterDrill 56 5" xfId="13620"/>
    <cellStyle name="SAPBEXfilterDrill 56 6" xfId="16338"/>
    <cellStyle name="SAPBEXfilterDrill 56 7" xfId="18316"/>
    <cellStyle name="SAPBEXfilterDrill 56 8" xfId="21034"/>
    <cellStyle name="SAPBEXfilterDrill 56 9" xfId="22892"/>
    <cellStyle name="SAPBEXfilterDrill 57" xfId="5205"/>
    <cellStyle name="SAPBEXfilterDrill 57 2" xfId="7744"/>
    <cellStyle name="SAPBEXfilterDrill 57 3" xfId="9966"/>
    <cellStyle name="SAPBEXfilterDrill 57 4" xfId="11253"/>
    <cellStyle name="SAPBEXfilterDrill 57 5" xfId="13658"/>
    <cellStyle name="SAPBEXfilterDrill 57 6" xfId="15290"/>
    <cellStyle name="SAPBEXfilterDrill 57 7" xfId="18354"/>
    <cellStyle name="SAPBEXfilterDrill 57 8" xfId="19986"/>
    <cellStyle name="SAPBEXfilterDrill 57 9" xfId="22927"/>
    <cellStyle name="SAPBEXfilterDrill 58" xfId="5239"/>
    <cellStyle name="SAPBEXfilterDrill 58 2" xfId="7975"/>
    <cellStyle name="SAPBEXfilterDrill 58 3" xfId="10612"/>
    <cellStyle name="SAPBEXfilterDrill 58 4" xfId="12713"/>
    <cellStyle name="SAPBEXfilterDrill 58 5" xfId="16878"/>
    <cellStyle name="SAPBEXfilterDrill 58 6" xfId="17409"/>
    <cellStyle name="SAPBEXfilterDrill 58 7" xfId="21574"/>
    <cellStyle name="SAPBEXfilterDrill 58 8" xfId="22061"/>
    <cellStyle name="SAPBEXfilterDrill 59" xfId="9037"/>
    <cellStyle name="SAPBEXfilterDrill 6" xfId="3012"/>
    <cellStyle name="SAPBEXfilterDrill 6 2" xfId="5551"/>
    <cellStyle name="SAPBEXfilterDrill 6 3" xfId="9194"/>
    <cellStyle name="SAPBEXfilterDrill 6 4" xfId="10551"/>
    <cellStyle name="SAPBEXfilterDrill 6 5" xfId="12894"/>
    <cellStyle name="SAPBEXfilterDrill 6 6" xfId="15606"/>
    <cellStyle name="SAPBEXfilterDrill 6 7" xfId="17590"/>
    <cellStyle name="SAPBEXfilterDrill 6 8" xfId="20302"/>
    <cellStyle name="SAPBEXfilterDrill 6 9" xfId="22222"/>
    <cellStyle name="SAPBEXfilterDrill 60" xfId="11877"/>
    <cellStyle name="SAPBEXfilterDrill 61" xfId="14342"/>
    <cellStyle name="SAPBEXfilterDrill 62" xfId="16822"/>
    <cellStyle name="SAPBEXfilterDrill 63" xfId="19038"/>
    <cellStyle name="SAPBEXfilterDrill 64" xfId="21518"/>
    <cellStyle name="SAPBEXfilterDrill 65" xfId="23553"/>
    <cellStyle name="SAPBEXfilterDrill 7" xfId="3009"/>
    <cellStyle name="SAPBEXfilterDrill 7 2" xfId="5548"/>
    <cellStyle name="SAPBEXfilterDrill 7 3" xfId="9056"/>
    <cellStyle name="SAPBEXfilterDrill 7 4" xfId="11155"/>
    <cellStyle name="SAPBEXfilterDrill 7 5" xfId="13551"/>
    <cellStyle name="SAPBEXfilterDrill 7 6" xfId="14828"/>
    <cellStyle name="SAPBEXfilterDrill 7 7" xfId="18247"/>
    <cellStyle name="SAPBEXfilterDrill 7 8" xfId="19524"/>
    <cellStyle name="SAPBEXfilterDrill 7 9" xfId="22828"/>
    <cellStyle name="SAPBEXfilterDrill 8" xfId="3088"/>
    <cellStyle name="SAPBEXfilterDrill 8 2" xfId="5626"/>
    <cellStyle name="SAPBEXfilterDrill 8 3" xfId="7849"/>
    <cellStyle name="SAPBEXfilterDrill 8 4" xfId="11825"/>
    <cellStyle name="SAPBEXfilterDrill 8 5" xfId="14282"/>
    <cellStyle name="SAPBEXfilterDrill 8 6" xfId="15538"/>
    <cellStyle name="SAPBEXfilterDrill 8 7" xfId="18978"/>
    <cellStyle name="SAPBEXfilterDrill 8 8" xfId="20234"/>
    <cellStyle name="SAPBEXfilterDrill 8 9" xfId="23500"/>
    <cellStyle name="SAPBEXfilterDrill 9" xfId="3134"/>
    <cellStyle name="SAPBEXfilterDrill 9 2" xfId="5672"/>
    <cellStyle name="SAPBEXfilterDrill 9 3" xfId="9312"/>
    <cellStyle name="SAPBEXfilterDrill 9 4" xfId="11307"/>
    <cellStyle name="SAPBEXfilterDrill 9 5" xfId="13715"/>
    <cellStyle name="SAPBEXfilterDrill 9 6" xfId="15816"/>
    <cellStyle name="SAPBEXfilterDrill 9 7" xfId="18411"/>
    <cellStyle name="SAPBEXfilterDrill 9 8" xfId="20512"/>
    <cellStyle name="SAPBEXfilterDrill 9 9" xfId="22981"/>
    <cellStyle name="SAPBEXfilterItem" xfId="2956"/>
    <cellStyle name="SAPBEXfilterItem 10" xfId="3328"/>
    <cellStyle name="SAPBEXfilterItem 10 2" xfId="5866"/>
    <cellStyle name="SAPBEXfilterItem 10 3" xfId="5433"/>
    <cellStyle name="SAPBEXfilterItem 10 4" xfId="12249"/>
    <cellStyle name="SAPBEXfilterItem 10 5" xfId="14699"/>
    <cellStyle name="SAPBEXfilterItem 10 6" xfId="16721"/>
    <cellStyle name="SAPBEXfilterItem 10 7" xfId="19395"/>
    <cellStyle name="SAPBEXfilterItem 10 8" xfId="21417"/>
    <cellStyle name="SAPBEXfilterItem 10 9" xfId="23886"/>
    <cellStyle name="SAPBEXfilterItem 11" xfId="3514"/>
    <cellStyle name="SAPBEXfilterItem 11 2" xfId="6052"/>
    <cellStyle name="SAPBEXfilterItem 11 3" xfId="9120"/>
    <cellStyle name="SAPBEXfilterItem 11 4" xfId="11141"/>
    <cellStyle name="SAPBEXfilterItem 11 5" xfId="13537"/>
    <cellStyle name="SAPBEXfilterItem 11 6" xfId="16400"/>
    <cellStyle name="SAPBEXfilterItem 11 7" xfId="18233"/>
    <cellStyle name="SAPBEXfilterItem 11 8" xfId="21096"/>
    <cellStyle name="SAPBEXfilterItem 11 9" xfId="22814"/>
    <cellStyle name="SAPBEXfilterItem 12" xfId="3451"/>
    <cellStyle name="SAPBEXfilterItem 12 2" xfId="5989"/>
    <cellStyle name="SAPBEXfilterItem 12 3" xfId="5482"/>
    <cellStyle name="SAPBEXfilterItem 12 4" xfId="10679"/>
    <cellStyle name="SAPBEXfilterItem 12 5" xfId="13028"/>
    <cellStyle name="SAPBEXfilterItem 12 6" xfId="16667"/>
    <cellStyle name="SAPBEXfilterItem 12 7" xfId="17724"/>
    <cellStyle name="SAPBEXfilterItem 12 8" xfId="21363"/>
    <cellStyle name="SAPBEXfilterItem 12 9" xfId="22352"/>
    <cellStyle name="SAPBEXfilterItem 13" xfId="3309"/>
    <cellStyle name="SAPBEXfilterItem 13 2" xfId="5847"/>
    <cellStyle name="SAPBEXfilterItem 13 3" xfId="9848"/>
    <cellStyle name="SAPBEXfilterItem 13 4" xfId="12071"/>
    <cellStyle name="SAPBEXfilterItem 13 5" xfId="14551"/>
    <cellStyle name="SAPBEXfilterItem 13 6" xfId="14531"/>
    <cellStyle name="SAPBEXfilterItem 13 7" xfId="19247"/>
    <cellStyle name="SAPBEXfilterItem 13 8" xfId="19227"/>
    <cellStyle name="SAPBEXfilterItem 13 9" xfId="23743"/>
    <cellStyle name="SAPBEXfilterItem 14" xfId="3591"/>
    <cellStyle name="SAPBEXfilterItem 14 2" xfId="6129"/>
    <cellStyle name="SAPBEXfilterItem 14 3" xfId="9462"/>
    <cellStyle name="SAPBEXfilterItem 14 4" xfId="10723"/>
    <cellStyle name="SAPBEXfilterItem 14 5" xfId="13078"/>
    <cellStyle name="SAPBEXfilterItem 14 6" xfId="16023"/>
    <cellStyle name="SAPBEXfilterItem 14 7" xfId="17774"/>
    <cellStyle name="SAPBEXfilterItem 14 8" xfId="20719"/>
    <cellStyle name="SAPBEXfilterItem 14 9" xfId="22396"/>
    <cellStyle name="SAPBEXfilterItem 15" xfId="3485"/>
    <cellStyle name="SAPBEXfilterItem 15 2" xfId="6023"/>
    <cellStyle name="SAPBEXfilterItem 15 3" xfId="9882"/>
    <cellStyle name="SAPBEXfilterItem 15 4" xfId="10674"/>
    <cellStyle name="SAPBEXfilterItem 15 5" xfId="13023"/>
    <cellStyle name="SAPBEXfilterItem 15 6" xfId="15326"/>
    <cellStyle name="SAPBEXfilterItem 15 7" xfId="17719"/>
    <cellStyle name="SAPBEXfilterItem 15 8" xfId="20022"/>
    <cellStyle name="SAPBEXfilterItem 15 9" xfId="22347"/>
    <cellStyle name="SAPBEXfilterItem 16" xfId="3488"/>
    <cellStyle name="SAPBEXfilterItem 16 2" xfId="6026"/>
    <cellStyle name="SAPBEXfilterItem 16 3" xfId="10144"/>
    <cellStyle name="SAPBEXfilterItem 16 4" xfId="12209"/>
    <cellStyle name="SAPBEXfilterItem 16 5" xfId="14854"/>
    <cellStyle name="SAPBEXfilterItem 16 6" xfId="16904"/>
    <cellStyle name="SAPBEXfilterItem 16 7" xfId="19550"/>
    <cellStyle name="SAPBEXfilterItem 16 8" xfId="21600"/>
    <cellStyle name="SAPBEXfilterItem 16 9" xfId="24026"/>
    <cellStyle name="SAPBEXfilterItem 17" xfId="3575"/>
    <cellStyle name="SAPBEXfilterItem 17 2" xfId="6113"/>
    <cellStyle name="SAPBEXfilterItem 17 3" xfId="7982"/>
    <cellStyle name="SAPBEXfilterItem 17 4" xfId="11978"/>
    <cellStyle name="SAPBEXfilterItem 17 5" xfId="14456"/>
    <cellStyle name="SAPBEXfilterItem 17 6" xfId="15047"/>
    <cellStyle name="SAPBEXfilterItem 17 7" xfId="19152"/>
    <cellStyle name="SAPBEXfilterItem 17 8" xfId="19743"/>
    <cellStyle name="SAPBEXfilterItem 17 9" xfId="23653"/>
    <cellStyle name="SAPBEXfilterItem 18" xfId="3703"/>
    <cellStyle name="SAPBEXfilterItem 18 2" xfId="6241"/>
    <cellStyle name="SAPBEXfilterItem 18 3" xfId="8070"/>
    <cellStyle name="SAPBEXfilterItem 18 4" xfId="9233"/>
    <cellStyle name="SAPBEXfilterItem 18 5" xfId="12430"/>
    <cellStyle name="SAPBEXfilterItem 18 6" xfId="15152"/>
    <cellStyle name="SAPBEXfilterItem 18 7" xfId="17126"/>
    <cellStyle name="SAPBEXfilterItem 18 8" xfId="19848"/>
    <cellStyle name="SAPBEXfilterItem 18 9" xfId="21810"/>
    <cellStyle name="SAPBEXfilterItem 19" xfId="3651"/>
    <cellStyle name="SAPBEXfilterItem 19 2" xfId="6189"/>
    <cellStyle name="SAPBEXfilterItem 19 3" xfId="8053"/>
    <cellStyle name="SAPBEXfilterItem 19 4" xfId="8836"/>
    <cellStyle name="SAPBEXfilterItem 19 5" xfId="12435"/>
    <cellStyle name="SAPBEXfilterItem 19 6" xfId="14989"/>
    <cellStyle name="SAPBEXfilterItem 19 7" xfId="17131"/>
    <cellStyle name="SAPBEXfilterItem 19 8" xfId="19685"/>
    <cellStyle name="SAPBEXfilterItem 19 9" xfId="21815"/>
    <cellStyle name="SAPBEXfilterItem 2" xfId="3075"/>
    <cellStyle name="SAPBEXfilterItem 2 2" xfId="5613"/>
    <cellStyle name="SAPBEXfilterItem 2 3" xfId="8102"/>
    <cellStyle name="SAPBEXfilterItem 2 4" xfId="10262"/>
    <cellStyle name="SAPBEXfilterItem 2 5" xfId="12571"/>
    <cellStyle name="SAPBEXfilterItem 2 6" xfId="16278"/>
    <cellStyle name="SAPBEXfilterItem 2 7" xfId="17267"/>
    <cellStyle name="SAPBEXfilterItem 2 8" xfId="20974"/>
    <cellStyle name="SAPBEXfilterItem 2 9" xfId="21931"/>
    <cellStyle name="SAPBEXfilterItem 20" xfId="3765"/>
    <cellStyle name="SAPBEXfilterItem 20 2" xfId="6303"/>
    <cellStyle name="SAPBEXfilterItem 20 3" xfId="10031"/>
    <cellStyle name="SAPBEXfilterItem 20 4" xfId="11337"/>
    <cellStyle name="SAPBEXfilterItem 20 5" xfId="13747"/>
    <cellStyle name="SAPBEXfilterItem 20 6" xfId="16574"/>
    <cellStyle name="SAPBEXfilterItem 20 7" xfId="18443"/>
    <cellStyle name="SAPBEXfilterItem 20 8" xfId="21270"/>
    <cellStyle name="SAPBEXfilterItem 20 9" xfId="23011"/>
    <cellStyle name="SAPBEXfilterItem 21" xfId="3555"/>
    <cellStyle name="SAPBEXfilterItem 21 2" xfId="6093"/>
    <cellStyle name="SAPBEXfilterItem 21 3" xfId="10040"/>
    <cellStyle name="SAPBEXfilterItem 21 4" xfId="11534"/>
    <cellStyle name="SAPBEXfilterItem 21 5" xfId="13966"/>
    <cellStyle name="SAPBEXfilterItem 21 6" xfId="15263"/>
    <cellStyle name="SAPBEXfilterItem 21 7" xfId="18662"/>
    <cellStyle name="SAPBEXfilterItem 21 8" xfId="19959"/>
    <cellStyle name="SAPBEXfilterItem 21 9" xfId="23208"/>
    <cellStyle name="SAPBEXfilterItem 22" xfId="3570"/>
    <cellStyle name="SAPBEXfilterItem 22 2" xfId="6108"/>
    <cellStyle name="SAPBEXfilterItem 22 3" xfId="8440"/>
    <cellStyle name="SAPBEXfilterItem 22 4" xfId="10934"/>
    <cellStyle name="SAPBEXfilterItem 22 5" xfId="13305"/>
    <cellStyle name="SAPBEXfilterItem 22 6" xfId="15931"/>
    <cellStyle name="SAPBEXfilterItem 22 7" xfId="18001"/>
    <cellStyle name="SAPBEXfilterItem 22 8" xfId="20627"/>
    <cellStyle name="SAPBEXfilterItem 22 9" xfId="22605"/>
    <cellStyle name="SAPBEXfilterItem 23" xfId="3754"/>
    <cellStyle name="SAPBEXfilterItem 23 2" xfId="6292"/>
    <cellStyle name="SAPBEXfilterItem 23 3" xfId="8833"/>
    <cellStyle name="SAPBEXfilterItem 23 4" xfId="11150"/>
    <cellStyle name="SAPBEXfilterItem 23 5" xfId="13546"/>
    <cellStyle name="SAPBEXfilterItem 23 6" xfId="16339"/>
    <cellStyle name="SAPBEXfilterItem 23 7" xfId="18242"/>
    <cellStyle name="SAPBEXfilterItem 23 8" xfId="21035"/>
    <cellStyle name="SAPBEXfilterItem 23 9" xfId="22823"/>
    <cellStyle name="SAPBEXfilterItem 24" xfId="3877"/>
    <cellStyle name="SAPBEXfilterItem 24 2" xfId="6415"/>
    <cellStyle name="SAPBEXfilterItem 24 3" xfId="9572"/>
    <cellStyle name="SAPBEXfilterItem 24 4" xfId="12145"/>
    <cellStyle name="SAPBEXfilterItem 24 5" xfId="14628"/>
    <cellStyle name="SAPBEXfilterItem 24 6" xfId="16000"/>
    <cellStyle name="SAPBEXfilterItem 24 7" xfId="19324"/>
    <cellStyle name="SAPBEXfilterItem 24 8" xfId="20696"/>
    <cellStyle name="SAPBEXfilterItem 24 9" xfId="23819"/>
    <cellStyle name="SAPBEXfilterItem 25" xfId="3718"/>
    <cellStyle name="SAPBEXfilterItem 25 2" xfId="6256"/>
    <cellStyle name="SAPBEXfilterItem 25 3" xfId="9106"/>
    <cellStyle name="SAPBEXfilterItem 25 4" xfId="11891"/>
    <cellStyle name="SAPBEXfilterItem 25 5" xfId="14359"/>
    <cellStyle name="SAPBEXfilterItem 25 6" xfId="15657"/>
    <cellStyle name="SAPBEXfilterItem 25 7" xfId="19055"/>
    <cellStyle name="SAPBEXfilterItem 25 8" xfId="20353"/>
    <cellStyle name="SAPBEXfilterItem 25 9" xfId="23567"/>
    <cellStyle name="SAPBEXfilterItem 26" xfId="3653"/>
    <cellStyle name="SAPBEXfilterItem 26 2" xfId="6191"/>
    <cellStyle name="SAPBEXfilterItem 26 3" xfId="8945"/>
    <cellStyle name="SAPBEXfilterItem 26 4" xfId="10505"/>
    <cellStyle name="SAPBEXfilterItem 26 5" xfId="12843"/>
    <cellStyle name="SAPBEXfilterItem 26 6" xfId="15453"/>
    <cellStyle name="SAPBEXfilterItem 26 7" xfId="17539"/>
    <cellStyle name="SAPBEXfilterItem 26 8" xfId="20149"/>
    <cellStyle name="SAPBEXfilterItem 26 9" xfId="22176"/>
    <cellStyle name="SAPBEXfilterItem 27" xfId="3891"/>
    <cellStyle name="SAPBEXfilterItem 27 2" xfId="6429"/>
    <cellStyle name="SAPBEXfilterItem 27 3" xfId="8171"/>
    <cellStyle name="SAPBEXfilterItem 27 4" xfId="12053"/>
    <cellStyle name="SAPBEXfilterItem 27 5" xfId="14267"/>
    <cellStyle name="SAPBEXfilterItem 27 6" xfId="13401"/>
    <cellStyle name="SAPBEXfilterItem 27 7" xfId="18963"/>
    <cellStyle name="SAPBEXfilterItem 27 8" xfId="18097"/>
    <cellStyle name="SAPBEXfilterItem 27 9" xfId="23485"/>
    <cellStyle name="SAPBEXfilterItem 28" xfId="4025"/>
    <cellStyle name="SAPBEXfilterItem 28 2" xfId="6563"/>
    <cellStyle name="SAPBEXfilterItem 28 3" xfId="8877"/>
    <cellStyle name="SAPBEXfilterItem 28 4" xfId="10315"/>
    <cellStyle name="SAPBEXfilterItem 28 5" xfId="12632"/>
    <cellStyle name="SAPBEXfilterItem 28 6" xfId="16622"/>
    <cellStyle name="SAPBEXfilterItem 28 7" xfId="17328"/>
    <cellStyle name="SAPBEXfilterItem 28 8" xfId="21318"/>
    <cellStyle name="SAPBEXfilterItem 28 9" xfId="21986"/>
    <cellStyle name="SAPBEXfilterItem 29" xfId="4098"/>
    <cellStyle name="SAPBEXfilterItem 29 2" xfId="6636"/>
    <cellStyle name="SAPBEXfilterItem 29 3" xfId="9130"/>
    <cellStyle name="SAPBEXfilterItem 29 4" xfId="11629"/>
    <cellStyle name="SAPBEXfilterItem 29 5" xfId="14072"/>
    <cellStyle name="SAPBEXfilterItem 29 6" xfId="15433"/>
    <cellStyle name="SAPBEXfilterItem 29 7" xfId="18768"/>
    <cellStyle name="SAPBEXfilterItem 29 8" xfId="20129"/>
    <cellStyle name="SAPBEXfilterItem 29 9" xfId="23304"/>
    <cellStyle name="SAPBEXfilterItem 3" xfId="3121"/>
    <cellStyle name="SAPBEXfilterItem 3 2" xfId="5659"/>
    <cellStyle name="SAPBEXfilterItem 3 3" xfId="8399"/>
    <cellStyle name="SAPBEXfilterItem 3 4" xfId="11187"/>
    <cellStyle name="SAPBEXfilterItem 3 5" xfId="13586"/>
    <cellStyle name="SAPBEXfilterItem 3 6" xfId="15789"/>
    <cellStyle name="SAPBEXfilterItem 3 7" xfId="18282"/>
    <cellStyle name="SAPBEXfilterItem 3 8" xfId="20485"/>
    <cellStyle name="SAPBEXfilterItem 3 9" xfId="22861"/>
    <cellStyle name="SAPBEXfilterItem 30" xfId="3985"/>
    <cellStyle name="SAPBEXfilterItem 30 2" xfId="6523"/>
    <cellStyle name="SAPBEXfilterItem 30 3" xfId="5525"/>
    <cellStyle name="SAPBEXfilterItem 30 4" xfId="11874"/>
    <cellStyle name="SAPBEXfilterItem 30 5" xfId="14338"/>
    <cellStyle name="SAPBEXfilterItem 30 6" xfId="15711"/>
    <cellStyle name="SAPBEXfilterItem 30 7" xfId="19034"/>
    <cellStyle name="SAPBEXfilterItem 30 8" xfId="20407"/>
    <cellStyle name="SAPBEXfilterItem 30 9" xfId="23550"/>
    <cellStyle name="SAPBEXfilterItem 31" xfId="4009"/>
    <cellStyle name="SAPBEXfilterItem 31 2" xfId="6547"/>
    <cellStyle name="SAPBEXfilterItem 31 3" xfId="8265"/>
    <cellStyle name="SAPBEXfilterItem 31 4" xfId="11209"/>
    <cellStyle name="SAPBEXfilterItem 31 5" xfId="13611"/>
    <cellStyle name="SAPBEXfilterItem 31 6" xfId="16575"/>
    <cellStyle name="SAPBEXfilterItem 31 7" xfId="18307"/>
    <cellStyle name="SAPBEXfilterItem 31 8" xfId="21271"/>
    <cellStyle name="SAPBEXfilterItem 31 9" xfId="22884"/>
    <cellStyle name="SAPBEXfilterItem 32" xfId="3982"/>
    <cellStyle name="SAPBEXfilterItem 32 2" xfId="6520"/>
    <cellStyle name="SAPBEXfilterItem 32 3" xfId="8704"/>
    <cellStyle name="SAPBEXfilterItem 32 4" xfId="10450"/>
    <cellStyle name="SAPBEXfilterItem 32 5" xfId="12780"/>
    <cellStyle name="SAPBEXfilterItem 32 6" xfId="15448"/>
    <cellStyle name="SAPBEXfilterItem 32 7" xfId="17476"/>
    <cellStyle name="SAPBEXfilterItem 32 8" xfId="20144"/>
    <cellStyle name="SAPBEXfilterItem 32 9" xfId="22121"/>
    <cellStyle name="SAPBEXfilterItem 33" xfId="4064"/>
    <cellStyle name="SAPBEXfilterItem 33 2" xfId="6602"/>
    <cellStyle name="SAPBEXfilterItem 33 3" xfId="9841"/>
    <cellStyle name="SAPBEXfilterItem 33 4" xfId="12023"/>
    <cellStyle name="SAPBEXfilterItem 33 5" xfId="14503"/>
    <cellStyle name="SAPBEXfilterItem 33 6" xfId="14887"/>
    <cellStyle name="SAPBEXfilterItem 33 7" xfId="19199"/>
    <cellStyle name="SAPBEXfilterItem 33 8" xfId="19583"/>
    <cellStyle name="SAPBEXfilterItem 33 9" xfId="23698"/>
    <cellStyle name="SAPBEXfilterItem 34" xfId="4173"/>
    <cellStyle name="SAPBEXfilterItem 34 2" xfId="6711"/>
    <cellStyle name="SAPBEXfilterItem 34 3" xfId="9857"/>
    <cellStyle name="SAPBEXfilterItem 34 4" xfId="11555"/>
    <cellStyle name="SAPBEXfilterItem 34 5" xfId="13990"/>
    <cellStyle name="SAPBEXfilterItem 34 6" xfId="15144"/>
    <cellStyle name="SAPBEXfilterItem 34 7" xfId="18686"/>
    <cellStyle name="SAPBEXfilterItem 34 8" xfId="19840"/>
    <cellStyle name="SAPBEXfilterItem 34 9" xfId="23229"/>
    <cellStyle name="SAPBEXfilterItem 35" xfId="4074"/>
    <cellStyle name="SAPBEXfilterItem 35 2" xfId="6612"/>
    <cellStyle name="SAPBEXfilterItem 35 3" xfId="9277"/>
    <cellStyle name="SAPBEXfilterItem 35 4" xfId="11554"/>
    <cellStyle name="SAPBEXfilterItem 35 5" xfId="13989"/>
    <cellStyle name="SAPBEXfilterItem 35 6" xfId="15971"/>
    <cellStyle name="SAPBEXfilterItem 35 7" xfId="18685"/>
    <cellStyle name="SAPBEXfilterItem 35 8" xfId="20667"/>
    <cellStyle name="SAPBEXfilterItem 35 9" xfId="23228"/>
    <cellStyle name="SAPBEXfilterItem 36" xfId="4253"/>
    <cellStyle name="SAPBEXfilterItem 36 2" xfId="6791"/>
    <cellStyle name="SAPBEXfilterItem 36 3" xfId="9794"/>
    <cellStyle name="SAPBEXfilterItem 36 4" xfId="11142"/>
    <cellStyle name="SAPBEXfilterItem 36 5" xfId="13538"/>
    <cellStyle name="SAPBEXfilterItem 36 6" xfId="16870"/>
    <cellStyle name="SAPBEXfilterItem 36 7" xfId="18234"/>
    <cellStyle name="SAPBEXfilterItem 36 8" xfId="21566"/>
    <cellStyle name="SAPBEXfilterItem 36 9" xfId="22815"/>
    <cellStyle name="SAPBEXfilterItem 37" xfId="4296"/>
    <cellStyle name="SAPBEXfilterItem 37 2" xfId="6834"/>
    <cellStyle name="SAPBEXfilterItem 37 3" xfId="8386"/>
    <cellStyle name="SAPBEXfilterItem 37 4" xfId="8172"/>
    <cellStyle name="SAPBEXfilterItem 37 5" xfId="14860"/>
    <cellStyle name="SAPBEXfilterItem 37 6" xfId="15780"/>
    <cellStyle name="SAPBEXfilterItem 37 7" xfId="19556"/>
    <cellStyle name="SAPBEXfilterItem 37 8" xfId="20476"/>
    <cellStyle name="SAPBEXfilterItem 37 9" xfId="24032"/>
    <cellStyle name="SAPBEXfilterItem 38" xfId="4339"/>
    <cellStyle name="SAPBEXfilterItem 38 2" xfId="6877"/>
    <cellStyle name="SAPBEXfilterItem 38 3" xfId="8423"/>
    <cellStyle name="SAPBEXfilterItem 38 4" xfId="11538"/>
    <cellStyle name="SAPBEXfilterItem 38 5" xfId="13970"/>
    <cellStyle name="SAPBEXfilterItem 38 6" xfId="16649"/>
    <cellStyle name="SAPBEXfilterItem 38 7" xfId="18666"/>
    <cellStyle name="SAPBEXfilterItem 38 8" xfId="21345"/>
    <cellStyle name="SAPBEXfilterItem 38 9" xfId="23212"/>
    <cellStyle name="SAPBEXfilterItem 39" xfId="4527"/>
    <cellStyle name="SAPBEXfilterItem 39 2" xfId="7065"/>
    <cellStyle name="SAPBEXfilterItem 39 3" xfId="8816"/>
    <cellStyle name="SAPBEXfilterItem 39 4" xfId="9278"/>
    <cellStyle name="SAPBEXfilterItem 39 5" xfId="12501"/>
    <cellStyle name="SAPBEXfilterItem 39 6" xfId="16231"/>
    <cellStyle name="SAPBEXfilterItem 39 7" xfId="17197"/>
    <cellStyle name="SAPBEXfilterItem 39 8" xfId="20927"/>
    <cellStyle name="SAPBEXfilterItem 39 9" xfId="21870"/>
    <cellStyle name="SAPBEXfilterItem 4" xfId="3050"/>
    <cellStyle name="SAPBEXfilterItem 4 2" xfId="5589"/>
    <cellStyle name="SAPBEXfilterItem 4 3" xfId="9963"/>
    <cellStyle name="SAPBEXfilterItem 4 4" xfId="10357"/>
    <cellStyle name="SAPBEXfilterItem 4 5" xfId="12679"/>
    <cellStyle name="SAPBEXfilterItem 4 6" xfId="16109"/>
    <cellStyle name="SAPBEXfilterItem 4 7" xfId="17375"/>
    <cellStyle name="SAPBEXfilterItem 4 8" xfId="20805"/>
    <cellStyle name="SAPBEXfilterItem 4 9" xfId="22028"/>
    <cellStyle name="SAPBEXfilterItem 40" xfId="4375"/>
    <cellStyle name="SAPBEXfilterItem 40 2" xfId="6913"/>
    <cellStyle name="SAPBEXfilterItem 40 3" xfId="9373"/>
    <cellStyle name="SAPBEXfilterItem 40 4" xfId="8826"/>
    <cellStyle name="SAPBEXfilterItem 40 5" xfId="12542"/>
    <cellStyle name="SAPBEXfilterItem 40 6" xfId="16024"/>
    <cellStyle name="SAPBEXfilterItem 40 7" xfId="17238"/>
    <cellStyle name="SAPBEXfilterItem 40 8" xfId="20720"/>
    <cellStyle name="SAPBEXfilterItem 40 9" xfId="21905"/>
    <cellStyle name="SAPBEXfilterItem 41" xfId="4363"/>
    <cellStyle name="SAPBEXfilterItem 41 2" xfId="6901"/>
    <cellStyle name="SAPBEXfilterItem 41 3" xfId="9951"/>
    <cellStyle name="SAPBEXfilterItem 41 4" xfId="10787"/>
    <cellStyle name="SAPBEXfilterItem 41 5" xfId="13144"/>
    <cellStyle name="SAPBEXfilterItem 41 6" xfId="16009"/>
    <cellStyle name="SAPBEXfilterItem 41 7" xfId="17840"/>
    <cellStyle name="SAPBEXfilterItem 41 8" xfId="20705"/>
    <cellStyle name="SAPBEXfilterItem 41 9" xfId="22458"/>
    <cellStyle name="SAPBEXfilterItem 42" xfId="4465"/>
    <cellStyle name="SAPBEXfilterItem 42 2" xfId="7003"/>
    <cellStyle name="SAPBEXfilterItem 42 3" xfId="8535"/>
    <cellStyle name="SAPBEXfilterItem 42 4" xfId="11495"/>
    <cellStyle name="SAPBEXfilterItem 42 5" xfId="13676"/>
    <cellStyle name="SAPBEXfilterItem 42 6" xfId="16696"/>
    <cellStyle name="SAPBEXfilterItem 42 7" xfId="18372"/>
    <cellStyle name="SAPBEXfilterItem 42 8" xfId="21392"/>
    <cellStyle name="SAPBEXfilterItem 42 9" xfId="22944"/>
    <cellStyle name="SAPBEXfilterItem 43" xfId="4553"/>
    <cellStyle name="SAPBEXfilterItem 43 2" xfId="7091"/>
    <cellStyle name="SAPBEXfilterItem 43 3" xfId="8603"/>
    <cellStyle name="SAPBEXfilterItem 43 4" xfId="10657"/>
    <cellStyle name="SAPBEXfilterItem 43 5" xfId="13006"/>
    <cellStyle name="SAPBEXfilterItem 43 6" xfId="16228"/>
    <cellStyle name="SAPBEXfilterItem 43 7" xfId="17702"/>
    <cellStyle name="SAPBEXfilterItem 43 8" xfId="20924"/>
    <cellStyle name="SAPBEXfilterItem 43 9" xfId="22330"/>
    <cellStyle name="SAPBEXfilterItem 44" xfId="4597"/>
    <cellStyle name="SAPBEXfilterItem 44 2" xfId="7135"/>
    <cellStyle name="SAPBEXfilterItem 44 3" xfId="9929"/>
    <cellStyle name="SAPBEXfilterItem 44 4" xfId="8971"/>
    <cellStyle name="SAPBEXfilterItem 44 5" xfId="14945"/>
    <cellStyle name="SAPBEXfilterItem 44 6" xfId="14213"/>
    <cellStyle name="SAPBEXfilterItem 44 7" xfId="19641"/>
    <cellStyle name="SAPBEXfilterItem 44 8" xfId="18909"/>
    <cellStyle name="SAPBEXfilterItem 44 9" xfId="24108"/>
    <cellStyle name="SAPBEXfilterItem 45" xfId="4640"/>
    <cellStyle name="SAPBEXfilterItem 45 2" xfId="7178"/>
    <cellStyle name="SAPBEXfilterItem 45 3" xfId="8865"/>
    <cellStyle name="SAPBEXfilterItem 45 4" xfId="10654"/>
    <cellStyle name="SAPBEXfilterItem 45 5" xfId="13003"/>
    <cellStyle name="SAPBEXfilterItem 45 6" xfId="15820"/>
    <cellStyle name="SAPBEXfilterItem 45 7" xfId="17699"/>
    <cellStyle name="SAPBEXfilterItem 45 8" xfId="20516"/>
    <cellStyle name="SAPBEXfilterItem 45 9" xfId="22327"/>
    <cellStyle name="SAPBEXfilterItem 46" xfId="4773"/>
    <cellStyle name="SAPBEXfilterItem 46 2" xfId="7311"/>
    <cellStyle name="SAPBEXfilterItem 46 3" xfId="10171"/>
    <cellStyle name="SAPBEXfilterItem 46 4" xfId="10457"/>
    <cellStyle name="SAPBEXfilterItem 46 5" xfId="12789"/>
    <cellStyle name="SAPBEXfilterItem 46 6" xfId="16584"/>
    <cellStyle name="SAPBEXfilterItem 46 7" xfId="17485"/>
    <cellStyle name="SAPBEXfilterItem 46 8" xfId="21280"/>
    <cellStyle name="SAPBEXfilterItem 46 9" xfId="22128"/>
    <cellStyle name="SAPBEXfilterItem 47" xfId="4721"/>
    <cellStyle name="SAPBEXfilterItem 47 2" xfId="7259"/>
    <cellStyle name="SAPBEXfilterItem 47 3" xfId="8808"/>
    <cellStyle name="SAPBEXfilterItem 47 4" xfId="11587"/>
    <cellStyle name="SAPBEXfilterItem 47 5" xfId="14024"/>
    <cellStyle name="SAPBEXfilterItem 47 6" xfId="15671"/>
    <cellStyle name="SAPBEXfilterItem 47 7" xfId="18720"/>
    <cellStyle name="SAPBEXfilterItem 47 8" xfId="20367"/>
    <cellStyle name="SAPBEXfilterItem 47 9" xfId="23261"/>
    <cellStyle name="SAPBEXfilterItem 48" xfId="4725"/>
    <cellStyle name="SAPBEXfilterItem 48 2" xfId="7263"/>
    <cellStyle name="SAPBEXfilterItem 48 3" xfId="8989"/>
    <cellStyle name="SAPBEXfilterItem 48 4" xfId="9569"/>
    <cellStyle name="SAPBEXfilterItem 48 5" xfId="12390"/>
    <cellStyle name="SAPBEXfilterItem 48 6" xfId="16347"/>
    <cellStyle name="SAPBEXfilterItem 48 7" xfId="17086"/>
    <cellStyle name="SAPBEXfilterItem 48 8" xfId="21043"/>
    <cellStyle name="SAPBEXfilterItem 48 9" xfId="21775"/>
    <cellStyle name="SAPBEXfilterItem 49" xfId="4927"/>
    <cellStyle name="SAPBEXfilterItem 49 2" xfId="7465"/>
    <cellStyle name="SAPBEXfilterItem 49 3" xfId="8483"/>
    <cellStyle name="SAPBEXfilterItem 49 4" xfId="11783"/>
    <cellStyle name="SAPBEXfilterItem 49 5" xfId="14237"/>
    <cellStyle name="SAPBEXfilterItem 49 6" xfId="15985"/>
    <cellStyle name="SAPBEXfilterItem 49 7" xfId="18933"/>
    <cellStyle name="SAPBEXfilterItem 49 8" xfId="20681"/>
    <cellStyle name="SAPBEXfilterItem 49 9" xfId="23457"/>
    <cellStyle name="SAPBEXfilterItem 5" xfId="3036"/>
    <cellStyle name="SAPBEXfilterItem 5 2" xfId="5575"/>
    <cellStyle name="SAPBEXfilterItem 5 3" xfId="9901"/>
    <cellStyle name="SAPBEXfilterItem 5 4" xfId="11655"/>
    <cellStyle name="SAPBEXfilterItem 5 5" xfId="13804"/>
    <cellStyle name="SAPBEXfilterItem 5 6" xfId="15061"/>
    <cellStyle name="SAPBEXfilterItem 5 7" xfId="18500"/>
    <cellStyle name="SAPBEXfilterItem 5 8" xfId="19757"/>
    <cellStyle name="SAPBEXfilterItem 5 9" xfId="23063"/>
    <cellStyle name="SAPBEXfilterItem 50" xfId="4777"/>
    <cellStyle name="SAPBEXfilterItem 50 2" xfId="7315"/>
    <cellStyle name="SAPBEXfilterItem 50 3" xfId="9308"/>
    <cellStyle name="SAPBEXfilterItem 50 4" xfId="9912"/>
    <cellStyle name="SAPBEXfilterItem 50 5" xfId="12371"/>
    <cellStyle name="SAPBEXfilterItem 50 6" xfId="16942"/>
    <cellStyle name="SAPBEXfilterItem 50 7" xfId="17067"/>
    <cellStyle name="SAPBEXfilterItem 50 8" xfId="21638"/>
    <cellStyle name="SAPBEXfilterItem 50 9" xfId="21756"/>
    <cellStyle name="SAPBEXfilterItem 51" xfId="4757"/>
    <cellStyle name="SAPBEXfilterItem 51 2" xfId="7295"/>
    <cellStyle name="SAPBEXfilterItem 51 3" xfId="9586"/>
    <cellStyle name="SAPBEXfilterItem 51 4" xfId="11057"/>
    <cellStyle name="SAPBEXfilterItem 51 5" xfId="13443"/>
    <cellStyle name="SAPBEXfilterItem 51 6" xfId="15201"/>
    <cellStyle name="SAPBEXfilterItem 51 7" xfId="18139"/>
    <cellStyle name="SAPBEXfilterItem 51 8" xfId="19897"/>
    <cellStyle name="SAPBEXfilterItem 51 9" xfId="22730"/>
    <cellStyle name="SAPBEXfilterItem 52" xfId="4696"/>
    <cellStyle name="SAPBEXfilterItem 52 2" xfId="7234"/>
    <cellStyle name="SAPBEXfilterItem 52 3" xfId="8725"/>
    <cellStyle name="SAPBEXfilterItem 52 4" xfId="12024"/>
    <cellStyle name="SAPBEXfilterItem 52 5" xfId="14214"/>
    <cellStyle name="SAPBEXfilterItem 52 6" xfId="12531"/>
    <cellStyle name="SAPBEXfilterItem 52 7" xfId="18910"/>
    <cellStyle name="SAPBEXfilterItem 52 8" xfId="17227"/>
    <cellStyle name="SAPBEXfilterItem 52 9" xfId="23436"/>
    <cellStyle name="SAPBEXfilterItem 53" xfId="4956"/>
    <cellStyle name="SAPBEXfilterItem 53 2" xfId="7494"/>
    <cellStyle name="SAPBEXfilterItem 53 3" xfId="8690"/>
    <cellStyle name="SAPBEXfilterItem 53 4" xfId="11928"/>
    <cellStyle name="SAPBEXfilterItem 53 5" xfId="14401"/>
    <cellStyle name="SAPBEXfilterItem 53 6" xfId="15910"/>
    <cellStyle name="SAPBEXfilterItem 53 7" xfId="19097"/>
    <cellStyle name="SAPBEXfilterItem 53 8" xfId="20606"/>
    <cellStyle name="SAPBEXfilterItem 53 9" xfId="23603"/>
    <cellStyle name="SAPBEXfilterItem 54" xfId="4990"/>
    <cellStyle name="SAPBEXfilterItem 54 2" xfId="7528"/>
    <cellStyle name="SAPBEXfilterItem 54 3" xfId="9562"/>
    <cellStyle name="SAPBEXfilterItem 54 4" xfId="10501"/>
    <cellStyle name="SAPBEXfilterItem 54 5" xfId="12839"/>
    <cellStyle name="SAPBEXfilterItem 54 6" xfId="15504"/>
    <cellStyle name="SAPBEXfilterItem 54 7" xfId="17535"/>
    <cellStyle name="SAPBEXfilterItem 54 8" xfId="20200"/>
    <cellStyle name="SAPBEXfilterItem 54 9" xfId="22172"/>
    <cellStyle name="SAPBEXfilterItem 55" xfId="5028"/>
    <cellStyle name="SAPBEXfilterItem 55 2" xfId="7566"/>
    <cellStyle name="SAPBEXfilterItem 55 3" xfId="9326"/>
    <cellStyle name="SAPBEXfilterItem 55 4" xfId="10548"/>
    <cellStyle name="SAPBEXfilterItem 55 5" xfId="12891"/>
    <cellStyle name="SAPBEXfilterItem 55 6" xfId="16390"/>
    <cellStyle name="SAPBEXfilterItem 55 7" xfId="17587"/>
    <cellStyle name="SAPBEXfilterItem 55 8" xfId="21086"/>
    <cellStyle name="SAPBEXfilterItem 55 9" xfId="22219"/>
    <cellStyle name="SAPBEXfilterItem 56" xfId="5137"/>
    <cellStyle name="SAPBEXfilterItem 56 2" xfId="7675"/>
    <cellStyle name="SAPBEXfilterItem 56 3" xfId="9031"/>
    <cellStyle name="SAPBEXfilterItem 56 4" xfId="10854"/>
    <cellStyle name="SAPBEXfilterItem 56 5" xfId="13219"/>
    <cellStyle name="SAPBEXfilterItem 56 6" xfId="16073"/>
    <cellStyle name="SAPBEXfilterItem 56 7" xfId="17915"/>
    <cellStyle name="SAPBEXfilterItem 56 8" xfId="20769"/>
    <cellStyle name="SAPBEXfilterItem 56 9" xfId="22525"/>
    <cellStyle name="SAPBEXfilterItem 57" xfId="5206"/>
    <cellStyle name="SAPBEXfilterItem 57 2" xfId="7745"/>
    <cellStyle name="SAPBEXfilterItem 57 3" xfId="8201"/>
    <cellStyle name="SAPBEXfilterItem 57 4" xfId="12037"/>
    <cellStyle name="SAPBEXfilterItem 57 5" xfId="14519"/>
    <cellStyle name="SAPBEXfilterItem 57 6" xfId="16986"/>
    <cellStyle name="SAPBEXfilterItem 57 7" xfId="19215"/>
    <cellStyle name="SAPBEXfilterItem 57 8" xfId="21682"/>
    <cellStyle name="SAPBEXfilterItem 57 9" xfId="23712"/>
    <cellStyle name="SAPBEXfilterItem 58" xfId="5237"/>
    <cellStyle name="SAPBEXfilterItem 58 2" xfId="9266"/>
    <cellStyle name="SAPBEXfilterItem 58 3" xfId="11784"/>
    <cellStyle name="SAPBEXfilterItem 58 4" xfId="14238"/>
    <cellStyle name="SAPBEXfilterItem 58 5" xfId="16646"/>
    <cellStyle name="SAPBEXfilterItem 58 6" xfId="18934"/>
    <cellStyle name="SAPBEXfilterItem 58 7" xfId="21342"/>
    <cellStyle name="SAPBEXfilterItem 58 8" xfId="23458"/>
    <cellStyle name="SAPBEXfilterItem 59" xfId="10233"/>
    <cellStyle name="SAPBEXfilterItem 6" xfId="3156"/>
    <cellStyle name="SAPBEXfilterItem 6 2" xfId="5694"/>
    <cellStyle name="SAPBEXfilterItem 6 3" xfId="9903"/>
    <cellStyle name="SAPBEXfilterItem 6 4" xfId="12106"/>
    <cellStyle name="SAPBEXfilterItem 6 5" xfId="14588"/>
    <cellStyle name="SAPBEXfilterItem 6 6" xfId="16914"/>
    <cellStyle name="SAPBEXfilterItem 6 7" xfId="19284"/>
    <cellStyle name="SAPBEXfilterItem 6 8" xfId="21610"/>
    <cellStyle name="SAPBEXfilterItem 6 9" xfId="23780"/>
    <cellStyle name="SAPBEXfilterItem 60" xfId="11046"/>
    <cellStyle name="SAPBEXfilterItem 61" xfId="13430"/>
    <cellStyle name="SAPBEXfilterItem 62" xfId="16108"/>
    <cellStyle name="SAPBEXfilterItem 63" xfId="18126"/>
    <cellStyle name="SAPBEXfilterItem 64" xfId="20804"/>
    <cellStyle name="SAPBEXfilterItem 65" xfId="22719"/>
    <cellStyle name="SAPBEXfilterItem 7" xfId="3199"/>
    <cellStyle name="SAPBEXfilterItem 7 2" xfId="5737"/>
    <cellStyle name="SAPBEXfilterItem 7 3" xfId="8380"/>
    <cellStyle name="SAPBEXfilterItem 7 4" xfId="11369"/>
    <cellStyle name="SAPBEXfilterItem 7 5" xfId="13783"/>
    <cellStyle name="SAPBEXfilterItem 7 6" xfId="15400"/>
    <cellStyle name="SAPBEXfilterItem 7 7" xfId="18479"/>
    <cellStyle name="SAPBEXfilterItem 7 8" xfId="20096"/>
    <cellStyle name="SAPBEXfilterItem 7 9" xfId="23043"/>
    <cellStyle name="SAPBEXfilterItem 8" xfId="3242"/>
    <cellStyle name="SAPBEXfilterItem 8 2" xfId="5780"/>
    <cellStyle name="SAPBEXfilterItem 8 3" xfId="8212"/>
    <cellStyle name="SAPBEXfilterItem 8 4" xfId="10368"/>
    <cellStyle name="SAPBEXfilterItem 8 5" xfId="12690"/>
    <cellStyle name="SAPBEXfilterItem 8 6" xfId="16279"/>
    <cellStyle name="SAPBEXfilterItem 8 7" xfId="17386"/>
    <cellStyle name="SAPBEXfilterItem 8 8" xfId="20975"/>
    <cellStyle name="SAPBEXfilterItem 8 9" xfId="22039"/>
    <cellStyle name="SAPBEXfilterItem 9" xfId="3285"/>
    <cellStyle name="SAPBEXfilterItem 9 2" xfId="5823"/>
    <cellStyle name="SAPBEXfilterItem 9 3" xfId="8793"/>
    <cellStyle name="SAPBEXfilterItem 9 4" xfId="10306"/>
    <cellStyle name="SAPBEXfilterItem 9 5" xfId="12621"/>
    <cellStyle name="SAPBEXfilterItem 9 6" xfId="16078"/>
    <cellStyle name="SAPBEXfilterItem 9 7" xfId="17317"/>
    <cellStyle name="SAPBEXfilterItem 9 8" xfId="20774"/>
    <cellStyle name="SAPBEXfilterItem 9 9" xfId="21976"/>
    <cellStyle name="SAPBEXfilterText" xfId="2957"/>
    <cellStyle name="SAPBEXfilterText 10" xfId="3333"/>
    <cellStyle name="SAPBEXfilterText 10 2" xfId="5871"/>
    <cellStyle name="SAPBEXfilterText 10 3" xfId="8441"/>
    <cellStyle name="SAPBEXfilterText 10 4" xfId="11804"/>
    <cellStyle name="SAPBEXfilterText 10 5" xfId="14261"/>
    <cellStyle name="SAPBEXfilterText 10 6" xfId="13135"/>
    <cellStyle name="SAPBEXfilterText 10 7" xfId="18957"/>
    <cellStyle name="SAPBEXfilterText 10 8" xfId="17831"/>
    <cellStyle name="SAPBEXfilterText 10 9" xfId="23479"/>
    <cellStyle name="SAPBEXfilterText 11" xfId="3512"/>
    <cellStyle name="SAPBEXfilterText 11 2" xfId="6050"/>
    <cellStyle name="SAPBEXfilterText 11 3" xfId="9550"/>
    <cellStyle name="SAPBEXfilterText 11 4" xfId="11530"/>
    <cellStyle name="SAPBEXfilterText 11 5" xfId="13962"/>
    <cellStyle name="SAPBEXfilterText 11 6" xfId="15278"/>
    <cellStyle name="SAPBEXfilterText 11 7" xfId="18658"/>
    <cellStyle name="SAPBEXfilterText 11 8" xfId="19974"/>
    <cellStyle name="SAPBEXfilterText 11 9" xfId="23204"/>
    <cellStyle name="SAPBEXfilterText 12" xfId="3364"/>
    <cellStyle name="SAPBEXfilterText 12 2" xfId="5902"/>
    <cellStyle name="SAPBEXfilterText 12 3" xfId="9345"/>
    <cellStyle name="SAPBEXfilterText 12 4" xfId="10761"/>
    <cellStyle name="SAPBEXfilterText 12 5" xfId="13116"/>
    <cellStyle name="SAPBEXfilterText 12 6" xfId="15050"/>
    <cellStyle name="SAPBEXfilterText 12 7" xfId="17812"/>
    <cellStyle name="SAPBEXfilterText 12 8" xfId="19746"/>
    <cellStyle name="SAPBEXfilterText 12 9" xfId="22433"/>
    <cellStyle name="SAPBEXfilterText 13" xfId="3352"/>
    <cellStyle name="SAPBEXfilterText 13 2" xfId="5890"/>
    <cellStyle name="SAPBEXfilterText 13 3" xfId="10058"/>
    <cellStyle name="SAPBEXfilterText 13 4" xfId="10713"/>
    <cellStyle name="SAPBEXfilterText 13 5" xfId="13190"/>
    <cellStyle name="SAPBEXfilterText 13 6" xfId="16792"/>
    <cellStyle name="SAPBEXfilterText 13 7" xfId="17886"/>
    <cellStyle name="SAPBEXfilterText 13 8" xfId="21488"/>
    <cellStyle name="SAPBEXfilterText 13 9" xfId="22498"/>
    <cellStyle name="SAPBEXfilterText 14" xfId="3587"/>
    <cellStyle name="SAPBEXfilterText 14 2" xfId="6125"/>
    <cellStyle name="SAPBEXfilterText 14 3" xfId="9492"/>
    <cellStyle name="SAPBEXfilterText 14 4" xfId="9814"/>
    <cellStyle name="SAPBEXfilterText 14 5" xfId="14944"/>
    <cellStyle name="SAPBEXfilterText 14 6" xfId="16820"/>
    <cellStyle name="SAPBEXfilterText 14 7" xfId="19640"/>
    <cellStyle name="SAPBEXfilterText 14 8" xfId="21516"/>
    <cellStyle name="SAPBEXfilterText 14 9" xfId="24107"/>
    <cellStyle name="SAPBEXfilterText 15" xfId="3483"/>
    <cellStyle name="SAPBEXfilterText 15 2" xfId="6021"/>
    <cellStyle name="SAPBEXfilterText 15 3" xfId="9288"/>
    <cellStyle name="SAPBEXfilterText 15 4" xfId="10430"/>
    <cellStyle name="SAPBEXfilterText 15 5" xfId="14506"/>
    <cellStyle name="SAPBEXfilterText 15 6" xfId="16206"/>
    <cellStyle name="SAPBEXfilterText 15 7" xfId="19202"/>
    <cellStyle name="SAPBEXfilterText 15 8" xfId="20902"/>
    <cellStyle name="SAPBEXfilterText 15 9" xfId="23701"/>
    <cellStyle name="SAPBEXfilterText 16" xfId="3478"/>
    <cellStyle name="SAPBEXfilterText 16 2" xfId="6016"/>
    <cellStyle name="SAPBEXfilterText 16 3" xfId="8344"/>
    <cellStyle name="SAPBEXfilterText 16 4" xfId="10619"/>
    <cellStyle name="SAPBEXfilterText 16 5" xfId="12967"/>
    <cellStyle name="SAPBEXfilterText 16 6" xfId="16456"/>
    <cellStyle name="SAPBEXfilterText 16 7" xfId="17663"/>
    <cellStyle name="SAPBEXfilterText 16 8" xfId="21152"/>
    <cellStyle name="SAPBEXfilterText 16 9" xfId="22292"/>
    <cellStyle name="SAPBEXfilterText 17" xfId="3538"/>
    <cellStyle name="SAPBEXfilterText 17 2" xfId="6076"/>
    <cellStyle name="SAPBEXfilterText 17 3" xfId="9804"/>
    <cellStyle name="SAPBEXfilterText 17 4" xfId="10879"/>
    <cellStyle name="SAPBEXfilterText 17 5" xfId="13246"/>
    <cellStyle name="SAPBEXfilterText 17 6" xfId="14321"/>
    <cellStyle name="SAPBEXfilterText 17 7" xfId="17942"/>
    <cellStyle name="SAPBEXfilterText 17 8" xfId="19017"/>
    <cellStyle name="SAPBEXfilterText 17 9" xfId="22550"/>
    <cellStyle name="SAPBEXfilterText 18" xfId="3699"/>
    <cellStyle name="SAPBEXfilterText 18 2" xfId="6237"/>
    <cellStyle name="SAPBEXfilterText 18 3" xfId="9989"/>
    <cellStyle name="SAPBEXfilterText 18 4" xfId="11523"/>
    <cellStyle name="SAPBEXfilterText 18 5" xfId="13952"/>
    <cellStyle name="SAPBEXfilterText 18 6" xfId="16350"/>
    <cellStyle name="SAPBEXfilterText 18 7" xfId="18648"/>
    <cellStyle name="SAPBEXfilterText 18 8" xfId="21046"/>
    <cellStyle name="SAPBEXfilterText 18 9" xfId="23197"/>
    <cellStyle name="SAPBEXfilterText 19" xfId="3662"/>
    <cellStyle name="SAPBEXfilterText 19 2" xfId="6200"/>
    <cellStyle name="SAPBEXfilterText 19 3" xfId="8952"/>
    <cellStyle name="SAPBEXfilterText 19 4" xfId="11585"/>
    <cellStyle name="SAPBEXfilterText 19 5" xfId="14022"/>
    <cellStyle name="SAPBEXfilterText 19 6" xfId="15921"/>
    <cellStyle name="SAPBEXfilterText 19 7" xfId="18718"/>
    <cellStyle name="SAPBEXfilterText 19 8" xfId="20617"/>
    <cellStyle name="SAPBEXfilterText 19 9" xfId="23259"/>
    <cellStyle name="SAPBEXfilterText 2" xfId="3076"/>
    <cellStyle name="SAPBEXfilterText 2 2" xfId="5614"/>
    <cellStyle name="SAPBEXfilterText 2 3" xfId="8164"/>
    <cellStyle name="SAPBEXfilterText 2 4" xfId="10523"/>
    <cellStyle name="SAPBEXfilterText 2 5" xfId="12864"/>
    <cellStyle name="SAPBEXfilterText 2 6" xfId="15375"/>
    <cellStyle name="SAPBEXfilterText 2 7" xfId="17560"/>
    <cellStyle name="SAPBEXfilterText 2 8" xfId="20071"/>
    <cellStyle name="SAPBEXfilterText 2 9" xfId="22194"/>
    <cellStyle name="SAPBEXfilterText 20" xfId="3761"/>
    <cellStyle name="SAPBEXfilterText 20 2" xfId="6299"/>
    <cellStyle name="SAPBEXfilterText 20 3" xfId="9274"/>
    <cellStyle name="SAPBEXfilterText 20 4" xfId="11680"/>
    <cellStyle name="SAPBEXfilterText 20 5" xfId="14127"/>
    <cellStyle name="SAPBEXfilterText 20 6" xfId="15901"/>
    <cellStyle name="SAPBEXfilterText 20 7" xfId="18823"/>
    <cellStyle name="SAPBEXfilterText 20 8" xfId="20597"/>
    <cellStyle name="SAPBEXfilterText 20 9" xfId="23354"/>
    <cellStyle name="SAPBEXfilterText 21" xfId="3724"/>
    <cellStyle name="SAPBEXfilterText 21 2" xfId="6262"/>
    <cellStyle name="SAPBEXfilterText 21 3" xfId="5476"/>
    <cellStyle name="SAPBEXfilterText 21 4" xfId="10571"/>
    <cellStyle name="SAPBEXfilterText 21 5" xfId="12916"/>
    <cellStyle name="SAPBEXfilterText 21 6" xfId="15567"/>
    <cellStyle name="SAPBEXfilterText 21 7" xfId="17612"/>
    <cellStyle name="SAPBEXfilterText 21 8" xfId="20263"/>
    <cellStyle name="SAPBEXfilterText 21 9" xfId="22243"/>
    <cellStyle name="SAPBEXfilterText 22" xfId="3532"/>
    <cellStyle name="SAPBEXfilterText 22 2" xfId="6070"/>
    <cellStyle name="SAPBEXfilterText 22 3" xfId="8697"/>
    <cellStyle name="SAPBEXfilterText 22 4" xfId="10823"/>
    <cellStyle name="SAPBEXfilterText 22 5" xfId="13186"/>
    <cellStyle name="SAPBEXfilterText 22 6" xfId="16330"/>
    <cellStyle name="SAPBEXfilterText 22 7" xfId="17882"/>
    <cellStyle name="SAPBEXfilterText 22 8" xfId="21026"/>
    <cellStyle name="SAPBEXfilterText 22 9" xfId="22494"/>
    <cellStyle name="SAPBEXfilterText 23" xfId="3725"/>
    <cellStyle name="SAPBEXfilterText 23 2" xfId="6263"/>
    <cellStyle name="SAPBEXfilterText 23 3" xfId="5461"/>
    <cellStyle name="SAPBEXfilterText 23 4" xfId="10784"/>
    <cellStyle name="SAPBEXfilterText 23 5" xfId="13140"/>
    <cellStyle name="SAPBEXfilterText 23 6" xfId="15896"/>
    <cellStyle name="SAPBEXfilterText 23 7" xfId="17836"/>
    <cellStyle name="SAPBEXfilterText 23 8" xfId="20592"/>
    <cellStyle name="SAPBEXfilterText 23 9" xfId="22455"/>
    <cellStyle name="SAPBEXfilterText 24" xfId="3873"/>
    <cellStyle name="SAPBEXfilterText 24 2" xfId="6411"/>
    <cellStyle name="SAPBEXfilterText 24 3" xfId="8219"/>
    <cellStyle name="SAPBEXfilterText 24 4" xfId="10176"/>
    <cellStyle name="SAPBEXfilterText 24 5" xfId="14951"/>
    <cellStyle name="SAPBEXfilterText 24 6" xfId="15156"/>
    <cellStyle name="SAPBEXfilterText 24 7" xfId="19647"/>
    <cellStyle name="SAPBEXfilterText 24 8" xfId="19852"/>
    <cellStyle name="SAPBEXfilterText 24 9" xfId="24113"/>
    <cellStyle name="SAPBEXfilterText 25" xfId="3753"/>
    <cellStyle name="SAPBEXfilterText 25 2" xfId="6291"/>
    <cellStyle name="SAPBEXfilterText 25 3" xfId="8922"/>
    <cellStyle name="SAPBEXfilterText 25 4" xfId="11504"/>
    <cellStyle name="SAPBEXfilterText 25 5" xfId="13931"/>
    <cellStyle name="SAPBEXfilterText 25 6" xfId="16384"/>
    <cellStyle name="SAPBEXfilterText 25 7" xfId="18627"/>
    <cellStyle name="SAPBEXfilterText 25 8" xfId="21080"/>
    <cellStyle name="SAPBEXfilterText 25 9" xfId="23178"/>
    <cellStyle name="SAPBEXfilterText 26" xfId="3687"/>
    <cellStyle name="SAPBEXfilterText 26 2" xfId="6225"/>
    <cellStyle name="SAPBEXfilterText 26 3" xfId="9617"/>
    <cellStyle name="SAPBEXfilterText 26 4" xfId="8998"/>
    <cellStyle name="SAPBEXfilterText 26 5" xfId="12511"/>
    <cellStyle name="SAPBEXfilterText 26 6" xfId="15601"/>
    <cellStyle name="SAPBEXfilterText 26 7" xfId="17207"/>
    <cellStyle name="SAPBEXfilterText 26 8" xfId="20297"/>
    <cellStyle name="SAPBEXfilterText 26 9" xfId="21878"/>
    <cellStyle name="SAPBEXfilterText 27" xfId="3896"/>
    <cellStyle name="SAPBEXfilterText 27 2" xfId="6434"/>
    <cellStyle name="SAPBEXfilterText 27 3" xfId="9750"/>
    <cellStyle name="SAPBEXfilterText 27 4" xfId="11824"/>
    <cellStyle name="SAPBEXfilterText 27 5" xfId="14281"/>
    <cellStyle name="SAPBEXfilterText 27 6" xfId="16975"/>
    <cellStyle name="SAPBEXfilterText 27 7" xfId="18977"/>
    <cellStyle name="SAPBEXfilterText 27 8" xfId="21671"/>
    <cellStyle name="SAPBEXfilterText 27 9" xfId="23499"/>
    <cellStyle name="SAPBEXfilterText 28" xfId="4021"/>
    <cellStyle name="SAPBEXfilterText 28 2" xfId="6559"/>
    <cellStyle name="SAPBEXfilterText 28 3" xfId="8075"/>
    <cellStyle name="SAPBEXfilterText 28 4" xfId="11601"/>
    <cellStyle name="SAPBEXfilterText 28 5" xfId="14039"/>
    <cellStyle name="SAPBEXfilterText 28 6" xfId="15892"/>
    <cellStyle name="SAPBEXfilterText 28 7" xfId="18735"/>
    <cellStyle name="SAPBEXfilterText 28 8" xfId="20588"/>
    <cellStyle name="SAPBEXfilterText 28 9" xfId="23275"/>
    <cellStyle name="SAPBEXfilterText 29" xfId="4097"/>
    <cellStyle name="SAPBEXfilterText 29 2" xfId="6635"/>
    <cellStyle name="SAPBEXfilterText 29 3" xfId="9616"/>
    <cellStyle name="SAPBEXfilterText 29 4" xfId="10897"/>
    <cellStyle name="SAPBEXfilterText 29 5" xfId="13266"/>
    <cellStyle name="SAPBEXfilterText 29 6" xfId="16730"/>
    <cellStyle name="SAPBEXfilterText 29 7" xfId="17962"/>
    <cellStyle name="SAPBEXfilterText 29 8" xfId="21426"/>
    <cellStyle name="SAPBEXfilterText 29 9" xfId="22568"/>
    <cellStyle name="SAPBEXfilterText 3" xfId="3119"/>
    <cellStyle name="SAPBEXfilterText 3 2" xfId="5657"/>
    <cellStyle name="SAPBEXfilterText 3 3" xfId="10071"/>
    <cellStyle name="SAPBEXfilterText 3 4" xfId="11011"/>
    <cellStyle name="SAPBEXfilterText 3 5" xfId="13388"/>
    <cellStyle name="SAPBEXfilterText 3 6" xfId="16961"/>
    <cellStyle name="SAPBEXfilterText 3 7" xfId="18084"/>
    <cellStyle name="SAPBEXfilterText 3 8" xfId="21657"/>
    <cellStyle name="SAPBEXfilterText 3 9" xfId="22684"/>
    <cellStyle name="SAPBEXfilterText 30" xfId="3830"/>
    <cellStyle name="SAPBEXfilterText 30 2" xfId="6368"/>
    <cellStyle name="SAPBEXfilterText 30 3" xfId="7973"/>
    <cellStyle name="SAPBEXfilterText 30 4" xfId="8123"/>
    <cellStyle name="SAPBEXfilterText 30 5" xfId="12543"/>
    <cellStyle name="SAPBEXfilterText 30 6" xfId="16648"/>
    <cellStyle name="SAPBEXfilterText 30 7" xfId="17239"/>
    <cellStyle name="SAPBEXfilterText 30 8" xfId="21344"/>
    <cellStyle name="SAPBEXfilterText 30 9" xfId="21906"/>
    <cellStyle name="SAPBEXfilterText 31" xfId="4004"/>
    <cellStyle name="SAPBEXfilterText 31 2" xfId="6542"/>
    <cellStyle name="SAPBEXfilterText 31 3" xfId="9049"/>
    <cellStyle name="SAPBEXfilterText 31 4" xfId="11206"/>
    <cellStyle name="SAPBEXfilterText 31 5" xfId="13608"/>
    <cellStyle name="SAPBEXfilterText 31 6" xfId="16477"/>
    <cellStyle name="SAPBEXfilterText 31 7" xfId="18304"/>
    <cellStyle name="SAPBEXfilterText 31 8" xfId="21173"/>
    <cellStyle name="SAPBEXfilterText 31 9" xfId="22881"/>
    <cellStyle name="SAPBEXfilterText 32" xfId="4090"/>
    <cellStyle name="SAPBEXfilterText 32 2" xfId="6628"/>
    <cellStyle name="SAPBEXfilterText 32 3" xfId="8508"/>
    <cellStyle name="SAPBEXfilterText 32 4" xfId="11764"/>
    <cellStyle name="SAPBEXfilterText 32 5" xfId="14216"/>
    <cellStyle name="SAPBEXfilterText 32 6" xfId="15697"/>
    <cellStyle name="SAPBEXfilterText 32 7" xfId="18912"/>
    <cellStyle name="SAPBEXfilterText 32 8" xfId="20393"/>
    <cellStyle name="SAPBEXfilterText 32 9" xfId="23438"/>
    <cellStyle name="SAPBEXfilterText 33" xfId="4125"/>
    <cellStyle name="SAPBEXfilterText 33 2" xfId="6663"/>
    <cellStyle name="SAPBEXfilterText 33 3" xfId="10170"/>
    <cellStyle name="SAPBEXfilterText 33 4" xfId="12296"/>
    <cellStyle name="SAPBEXfilterText 33 5" xfId="14312"/>
    <cellStyle name="SAPBEXfilterText 33 6" xfId="16425"/>
    <cellStyle name="SAPBEXfilterText 33 7" xfId="19008"/>
    <cellStyle name="SAPBEXfilterText 33 8" xfId="21121"/>
    <cellStyle name="SAPBEXfilterText 33 9" xfId="23526"/>
    <cellStyle name="SAPBEXfilterText 34" xfId="4169"/>
    <cellStyle name="SAPBEXfilterText 34 2" xfId="6707"/>
    <cellStyle name="SAPBEXfilterText 34 3" xfId="8350"/>
    <cellStyle name="SAPBEXfilterText 34 4" xfId="11970"/>
    <cellStyle name="SAPBEXfilterText 34 5" xfId="14447"/>
    <cellStyle name="SAPBEXfilterText 34 6" xfId="16978"/>
    <cellStyle name="SAPBEXfilterText 34 7" xfId="19143"/>
    <cellStyle name="SAPBEXfilterText 34 8" xfId="21674"/>
    <cellStyle name="SAPBEXfilterText 34 9" xfId="23645"/>
    <cellStyle name="SAPBEXfilterText 35" xfId="4211"/>
    <cellStyle name="SAPBEXfilterText 35 2" xfId="6749"/>
    <cellStyle name="SAPBEXfilterText 35 3" xfId="5438"/>
    <cellStyle name="SAPBEXfilterText 35 4" xfId="12080"/>
    <cellStyle name="SAPBEXfilterText 35 5" xfId="14560"/>
    <cellStyle name="SAPBEXfilterText 35 6" xfId="15467"/>
    <cellStyle name="SAPBEXfilterText 35 7" xfId="19256"/>
    <cellStyle name="SAPBEXfilterText 35 8" xfId="20163"/>
    <cellStyle name="SAPBEXfilterText 35 9" xfId="23752"/>
    <cellStyle name="SAPBEXfilterText 36" xfId="4258"/>
    <cellStyle name="SAPBEXfilterText 36 2" xfId="6796"/>
    <cellStyle name="SAPBEXfilterText 36 3" xfId="9649"/>
    <cellStyle name="SAPBEXfilterText 36 4" xfId="11606"/>
    <cellStyle name="SAPBEXfilterText 36 5" xfId="14044"/>
    <cellStyle name="SAPBEXfilterText 36 6" xfId="15975"/>
    <cellStyle name="SAPBEXfilterText 36 7" xfId="18740"/>
    <cellStyle name="SAPBEXfilterText 36 8" xfId="20671"/>
    <cellStyle name="SAPBEXfilterText 36 9" xfId="23280"/>
    <cellStyle name="SAPBEXfilterText 37" xfId="4301"/>
    <cellStyle name="SAPBEXfilterText 37 2" xfId="6839"/>
    <cellStyle name="SAPBEXfilterText 37 3" xfId="9422"/>
    <cellStyle name="SAPBEXfilterText 37 4" xfId="10415"/>
    <cellStyle name="SAPBEXfilterText 37 5" xfId="12740"/>
    <cellStyle name="SAPBEXfilterText 37 6" xfId="15805"/>
    <cellStyle name="SAPBEXfilterText 37 7" xfId="17436"/>
    <cellStyle name="SAPBEXfilterText 37 8" xfId="20501"/>
    <cellStyle name="SAPBEXfilterText 37 9" xfId="22086"/>
    <cellStyle name="SAPBEXfilterText 38" xfId="4344"/>
    <cellStyle name="SAPBEXfilterText 38 2" xfId="6882"/>
    <cellStyle name="SAPBEXfilterText 38 3" xfId="7794"/>
    <cellStyle name="SAPBEXfilterText 38 4" xfId="10488"/>
    <cellStyle name="SAPBEXfilterText 38 5" xfId="12823"/>
    <cellStyle name="SAPBEXfilterText 38 6" xfId="16035"/>
    <cellStyle name="SAPBEXfilterText 38 7" xfId="17519"/>
    <cellStyle name="SAPBEXfilterText 38 8" xfId="20731"/>
    <cellStyle name="SAPBEXfilterText 38 9" xfId="22158"/>
    <cellStyle name="SAPBEXfilterText 39" xfId="4526"/>
    <cellStyle name="SAPBEXfilterText 39 2" xfId="7064"/>
    <cellStyle name="SAPBEXfilterText 39 3" xfId="9072"/>
    <cellStyle name="SAPBEXfilterText 39 4" xfId="10349"/>
    <cellStyle name="SAPBEXfilterText 39 5" xfId="12671"/>
    <cellStyle name="SAPBEXfilterText 39 6" xfId="16538"/>
    <cellStyle name="SAPBEXfilterText 39 7" xfId="17367"/>
    <cellStyle name="SAPBEXfilterText 39 8" xfId="21234"/>
    <cellStyle name="SAPBEXfilterText 39 9" xfId="22020"/>
    <cellStyle name="SAPBEXfilterText 4" xfId="3051"/>
    <cellStyle name="SAPBEXfilterText 4 2" xfId="5590"/>
    <cellStyle name="SAPBEXfilterText 4 3" xfId="9795"/>
    <cellStyle name="SAPBEXfilterText 4 4" xfId="10665"/>
    <cellStyle name="SAPBEXfilterText 4 5" xfId="13014"/>
    <cellStyle name="SAPBEXfilterText 4 6" xfId="16747"/>
    <cellStyle name="SAPBEXfilterText 4 7" xfId="17710"/>
    <cellStyle name="SAPBEXfilterText 4 8" xfId="21443"/>
    <cellStyle name="SAPBEXfilterText 4 9" xfId="22338"/>
    <cellStyle name="SAPBEXfilterText 40" xfId="4106"/>
    <cellStyle name="SAPBEXfilterText 40 2" xfId="6644"/>
    <cellStyle name="SAPBEXfilterText 40 3" xfId="8106"/>
    <cellStyle name="SAPBEXfilterText 40 4" xfId="10487"/>
    <cellStyle name="SAPBEXfilterText 40 5" xfId="12822"/>
    <cellStyle name="SAPBEXfilterText 40 6" xfId="14865"/>
    <cellStyle name="SAPBEXfilterText 40 7" xfId="17518"/>
    <cellStyle name="SAPBEXfilterText 40 8" xfId="19561"/>
    <cellStyle name="SAPBEXfilterText 40 9" xfId="22157"/>
    <cellStyle name="SAPBEXfilterText 41" xfId="4563"/>
    <cellStyle name="SAPBEXfilterText 41 2" xfId="7101"/>
    <cellStyle name="SAPBEXfilterText 41 3" xfId="9611"/>
    <cellStyle name="SAPBEXfilterText 41 4" xfId="10337"/>
    <cellStyle name="SAPBEXfilterText 41 5" xfId="12656"/>
    <cellStyle name="SAPBEXfilterText 41 6" xfId="15882"/>
    <cellStyle name="SAPBEXfilterText 41 7" xfId="17352"/>
    <cellStyle name="SAPBEXfilterText 41 8" xfId="20578"/>
    <cellStyle name="SAPBEXfilterText 41 9" xfId="22008"/>
    <cellStyle name="SAPBEXfilterText 42" xfId="4202"/>
    <cellStyle name="SAPBEXfilterText 42 2" xfId="6740"/>
    <cellStyle name="SAPBEXfilterText 42 3" xfId="9606"/>
    <cellStyle name="SAPBEXfilterText 42 4" xfId="11701"/>
    <cellStyle name="SAPBEXfilterText 42 5" xfId="14150"/>
    <cellStyle name="SAPBEXfilterText 42 6" xfId="15751"/>
    <cellStyle name="SAPBEXfilterText 42 7" xfId="18846"/>
    <cellStyle name="SAPBEXfilterText 42 8" xfId="20447"/>
    <cellStyle name="SAPBEXfilterText 42 9" xfId="23375"/>
    <cellStyle name="SAPBEXfilterText 43" xfId="4493"/>
    <cellStyle name="SAPBEXfilterText 43 2" xfId="7031"/>
    <cellStyle name="SAPBEXfilterText 43 3" xfId="9271"/>
    <cellStyle name="SAPBEXfilterText 43 4" xfId="11044"/>
    <cellStyle name="SAPBEXfilterText 43 5" xfId="13428"/>
    <cellStyle name="SAPBEXfilterText 43 6" xfId="16116"/>
    <cellStyle name="SAPBEXfilterText 43 7" xfId="18124"/>
    <cellStyle name="SAPBEXfilterText 43 8" xfId="20812"/>
    <cellStyle name="SAPBEXfilterText 43 9" xfId="22717"/>
    <cellStyle name="SAPBEXfilterText 44" xfId="4602"/>
    <cellStyle name="SAPBEXfilterText 44 2" xfId="7140"/>
    <cellStyle name="SAPBEXfilterText 44 3" xfId="9575"/>
    <cellStyle name="SAPBEXfilterText 44 4" xfId="10316"/>
    <cellStyle name="SAPBEXfilterText 44 5" xfId="13672"/>
    <cellStyle name="SAPBEXfilterText 44 6" xfId="16920"/>
    <cellStyle name="SAPBEXfilterText 44 7" xfId="18368"/>
    <cellStyle name="SAPBEXfilterText 44 8" xfId="21616"/>
    <cellStyle name="SAPBEXfilterText 44 9" xfId="22940"/>
    <cellStyle name="SAPBEXfilterText 45" xfId="4645"/>
    <cellStyle name="SAPBEXfilterText 45 2" xfId="7183"/>
    <cellStyle name="SAPBEXfilterText 45 3" xfId="10197"/>
    <cellStyle name="SAPBEXfilterText 45 4" xfId="11059"/>
    <cellStyle name="SAPBEXfilterText 45 5" xfId="13446"/>
    <cellStyle name="SAPBEXfilterText 45 6" xfId="16372"/>
    <cellStyle name="SAPBEXfilterText 45 7" xfId="18142"/>
    <cellStyle name="SAPBEXfilterText 45 8" xfId="21068"/>
    <cellStyle name="SAPBEXfilterText 45 9" xfId="22732"/>
    <cellStyle name="SAPBEXfilterText 46" xfId="4769"/>
    <cellStyle name="SAPBEXfilterText 46 2" xfId="7307"/>
    <cellStyle name="SAPBEXfilterText 46 3" xfId="8107"/>
    <cellStyle name="SAPBEXfilterText 46 4" xfId="10694"/>
    <cellStyle name="SAPBEXfilterText 46 5" xfId="13046"/>
    <cellStyle name="SAPBEXfilterText 46 6" xfId="15450"/>
    <cellStyle name="SAPBEXfilterText 46 7" xfId="17742"/>
    <cellStyle name="SAPBEXfilterText 46 8" xfId="20146"/>
    <cellStyle name="SAPBEXfilterText 46 9" xfId="22367"/>
    <cellStyle name="SAPBEXfilterText 47" xfId="4732"/>
    <cellStyle name="SAPBEXfilterText 47 2" xfId="7270"/>
    <cellStyle name="SAPBEXfilterText 47 3" xfId="8284"/>
    <cellStyle name="SAPBEXfilterText 47 4" xfId="9868"/>
    <cellStyle name="SAPBEXfilterText 47 5" xfId="12486"/>
    <cellStyle name="SAPBEXfilterText 47 6" xfId="15988"/>
    <cellStyle name="SAPBEXfilterText 47 7" xfId="17182"/>
    <cellStyle name="SAPBEXfilterText 47 8" xfId="20684"/>
    <cellStyle name="SAPBEXfilterText 47 9" xfId="21859"/>
    <cellStyle name="SAPBEXfilterText 48" xfId="4535"/>
    <cellStyle name="SAPBEXfilterText 48 2" xfId="7073"/>
    <cellStyle name="SAPBEXfilterText 48 3" xfId="8458"/>
    <cellStyle name="SAPBEXfilterText 48 4" xfId="11126"/>
    <cellStyle name="SAPBEXfilterText 48 5" xfId="13521"/>
    <cellStyle name="SAPBEXfilterText 48 6" xfId="15368"/>
    <cellStyle name="SAPBEXfilterText 48 7" xfId="18217"/>
    <cellStyle name="SAPBEXfilterText 48 8" xfId="20064"/>
    <cellStyle name="SAPBEXfilterText 48 9" xfId="22799"/>
    <cellStyle name="SAPBEXfilterText 49" xfId="4926"/>
    <cellStyle name="SAPBEXfilterText 49 2" xfId="7464"/>
    <cellStyle name="SAPBEXfilterText 49 3" xfId="9092"/>
    <cellStyle name="SAPBEXfilterText 49 4" xfId="11578"/>
    <cellStyle name="SAPBEXfilterText 49 5" xfId="14015"/>
    <cellStyle name="SAPBEXfilterText 49 6" xfId="15668"/>
    <cellStyle name="SAPBEXfilterText 49 7" xfId="18711"/>
    <cellStyle name="SAPBEXfilterText 49 8" xfId="20364"/>
    <cellStyle name="SAPBEXfilterText 49 9" xfId="23252"/>
    <cellStyle name="SAPBEXfilterText 5" xfId="3039"/>
    <cellStyle name="SAPBEXfilterText 5 2" xfId="5578"/>
    <cellStyle name="SAPBEXfilterText 5 3" xfId="9290"/>
    <cellStyle name="SAPBEXfilterText 5 4" xfId="10900"/>
    <cellStyle name="SAPBEXfilterText 5 5" xfId="13269"/>
    <cellStyle name="SAPBEXfilterText 5 6" xfId="16682"/>
    <cellStyle name="SAPBEXfilterText 5 7" xfId="17965"/>
    <cellStyle name="SAPBEXfilterText 5 8" xfId="21378"/>
    <cellStyle name="SAPBEXfilterText 5 9" xfId="22571"/>
    <cellStyle name="SAPBEXfilterText 50" xfId="4706"/>
    <cellStyle name="SAPBEXfilterText 50 2" xfId="7244"/>
    <cellStyle name="SAPBEXfilterText 50 3" xfId="10001"/>
    <cellStyle name="SAPBEXfilterText 50 4" xfId="11580"/>
    <cellStyle name="SAPBEXfilterText 50 5" xfId="13761"/>
    <cellStyle name="SAPBEXfilterText 50 6" xfId="15638"/>
    <cellStyle name="SAPBEXfilterText 50 7" xfId="18457"/>
    <cellStyle name="SAPBEXfilterText 50 8" xfId="20334"/>
    <cellStyle name="SAPBEXfilterText 50 9" xfId="23023"/>
    <cellStyle name="SAPBEXfilterText 51" xfId="4521"/>
    <cellStyle name="SAPBEXfilterText 51 2" xfId="7059"/>
    <cellStyle name="SAPBEXfilterText 51 3" xfId="9346"/>
    <cellStyle name="SAPBEXfilterText 51 4" xfId="11916"/>
    <cellStyle name="SAPBEXfilterText 51 5" xfId="14388"/>
    <cellStyle name="SAPBEXfilterText 51 6" xfId="15839"/>
    <cellStyle name="SAPBEXfilterText 51 7" xfId="19084"/>
    <cellStyle name="SAPBEXfilterText 51 8" xfId="20535"/>
    <cellStyle name="SAPBEXfilterText 51 9" xfId="23591"/>
    <cellStyle name="SAPBEXfilterText 52" xfId="4492"/>
    <cellStyle name="SAPBEXfilterText 52 2" xfId="7030"/>
    <cellStyle name="SAPBEXfilterText 52 3" xfId="8890"/>
    <cellStyle name="SAPBEXfilterText 52 4" xfId="11446"/>
    <cellStyle name="SAPBEXfilterText 52 5" xfId="13626"/>
    <cellStyle name="SAPBEXfilterText 52 6" xfId="15126"/>
    <cellStyle name="SAPBEXfilterText 52 7" xfId="18322"/>
    <cellStyle name="SAPBEXfilterText 52 8" xfId="19822"/>
    <cellStyle name="SAPBEXfilterText 52 9" xfId="22898"/>
    <cellStyle name="SAPBEXfilterText 53" xfId="4952"/>
    <cellStyle name="SAPBEXfilterText 53 2" xfId="7490"/>
    <cellStyle name="SAPBEXfilterText 53 3" xfId="9109"/>
    <cellStyle name="SAPBEXfilterText 53 4" xfId="11248"/>
    <cellStyle name="SAPBEXfilterText 53 5" xfId="13653"/>
    <cellStyle name="SAPBEXfilterText 53 6" xfId="15040"/>
    <cellStyle name="SAPBEXfilterText 53 7" xfId="18349"/>
    <cellStyle name="SAPBEXfilterText 53 8" xfId="19736"/>
    <cellStyle name="SAPBEXfilterText 53 9" xfId="22922"/>
    <cellStyle name="SAPBEXfilterText 54" xfId="4994"/>
    <cellStyle name="SAPBEXfilterText 54 2" xfId="7532"/>
    <cellStyle name="SAPBEXfilterText 54 3" xfId="8655"/>
    <cellStyle name="SAPBEXfilterText 54 4" xfId="11389"/>
    <cellStyle name="SAPBEXfilterText 54 5" xfId="13548"/>
    <cellStyle name="SAPBEXfilterText 54 6" xfId="15234"/>
    <cellStyle name="SAPBEXfilterText 54 7" xfId="18244"/>
    <cellStyle name="SAPBEXfilterText 54 8" xfId="19930"/>
    <cellStyle name="SAPBEXfilterText 54 9" xfId="22825"/>
    <cellStyle name="SAPBEXfilterText 55" xfId="5031"/>
    <cellStyle name="SAPBEXfilterText 55 2" xfId="7569"/>
    <cellStyle name="SAPBEXfilterText 55 3" xfId="8140"/>
    <cellStyle name="SAPBEXfilterText 55 4" xfId="11897"/>
    <cellStyle name="SAPBEXfilterText 55 5" xfId="14366"/>
    <cellStyle name="SAPBEXfilterText 55 6" xfId="13035"/>
    <cellStyle name="SAPBEXfilterText 55 7" xfId="19062"/>
    <cellStyle name="SAPBEXfilterText 55 8" xfId="17731"/>
    <cellStyle name="SAPBEXfilterText 55 9" xfId="23572"/>
    <cellStyle name="SAPBEXfilterText 56" xfId="5138"/>
    <cellStyle name="SAPBEXfilterText 56 2" xfId="7676"/>
    <cellStyle name="SAPBEXfilterText 56 3" xfId="7996"/>
    <cellStyle name="SAPBEXfilterText 56 4" xfId="11317"/>
    <cellStyle name="SAPBEXfilterText 56 5" xfId="13726"/>
    <cellStyle name="SAPBEXfilterText 56 6" xfId="16329"/>
    <cellStyle name="SAPBEXfilterText 56 7" xfId="18422"/>
    <cellStyle name="SAPBEXfilterText 56 8" xfId="21025"/>
    <cellStyle name="SAPBEXfilterText 56 9" xfId="22991"/>
    <cellStyle name="SAPBEXfilterText 57" xfId="5207"/>
    <cellStyle name="SAPBEXfilterText 57 2" xfId="7746"/>
    <cellStyle name="SAPBEXfilterText 57 3" xfId="8190"/>
    <cellStyle name="SAPBEXfilterText 57 4" xfId="12252"/>
    <cellStyle name="SAPBEXfilterText 57 5" xfId="12423"/>
    <cellStyle name="SAPBEXfilterText 57 6" xfId="15135"/>
    <cellStyle name="SAPBEXfilterText 57 7" xfId="17119"/>
    <cellStyle name="SAPBEXfilterText 57 8" xfId="19831"/>
    <cellStyle name="SAPBEXfilterText 57 9" xfId="21803"/>
    <cellStyle name="SAPBEXfilterText 58" xfId="5230"/>
    <cellStyle name="SAPBEXfilterText 58 2" xfId="9190"/>
    <cellStyle name="SAPBEXfilterText 58 3" xfId="10629"/>
    <cellStyle name="SAPBEXfilterText 58 4" xfId="12978"/>
    <cellStyle name="SAPBEXfilterText 58 5" xfId="16634"/>
    <cellStyle name="SAPBEXfilterText 58 6" xfId="17674"/>
    <cellStyle name="SAPBEXfilterText 58 7" xfId="21330"/>
    <cellStyle name="SAPBEXfilterText 58 8" xfId="22302"/>
    <cellStyle name="SAPBEXfilterText 59" xfId="8375"/>
    <cellStyle name="SAPBEXfilterText 6" xfId="3161"/>
    <cellStyle name="SAPBEXfilterText 6 2" xfId="5699"/>
    <cellStyle name="SAPBEXfilterText 6 3" xfId="9315"/>
    <cellStyle name="SAPBEXfilterText 6 4" xfId="11566"/>
    <cellStyle name="SAPBEXfilterText 6 5" xfId="14002"/>
    <cellStyle name="SAPBEXfilterText 6 6" xfId="16189"/>
    <cellStyle name="SAPBEXfilterText 6 7" xfId="18698"/>
    <cellStyle name="SAPBEXfilterText 6 8" xfId="20885"/>
    <cellStyle name="SAPBEXfilterText 6 9" xfId="23240"/>
    <cellStyle name="SAPBEXfilterText 60" xfId="10464"/>
    <cellStyle name="SAPBEXfilterText 61" xfId="12796"/>
    <cellStyle name="SAPBEXfilterText 62" xfId="16744"/>
    <cellStyle name="SAPBEXfilterText 63" xfId="17492"/>
    <cellStyle name="SAPBEXfilterText 64" xfId="21440"/>
    <cellStyle name="SAPBEXfilterText 65" xfId="22135"/>
    <cellStyle name="SAPBEXfilterText 7" xfId="3204"/>
    <cellStyle name="SAPBEXfilterText 7 2" xfId="5742"/>
    <cellStyle name="SAPBEXfilterText 7 3" xfId="8280"/>
    <cellStyle name="SAPBEXfilterText 7 4" xfId="11211"/>
    <cellStyle name="SAPBEXfilterText 7 5" xfId="13613"/>
    <cellStyle name="SAPBEXfilterText 7 6" xfId="15952"/>
    <cellStyle name="SAPBEXfilterText 7 7" xfId="18309"/>
    <cellStyle name="SAPBEXfilterText 7 8" xfId="20648"/>
    <cellStyle name="SAPBEXfilterText 7 9" xfId="22886"/>
    <cellStyle name="SAPBEXfilterText 8" xfId="3247"/>
    <cellStyle name="SAPBEXfilterText 8 2" xfId="5785"/>
    <cellStyle name="SAPBEXfilterText 8 3" xfId="9025"/>
    <cellStyle name="SAPBEXfilterText 8 4" xfId="11178"/>
    <cellStyle name="SAPBEXfilterText 8 5" xfId="13576"/>
    <cellStyle name="SAPBEXfilterText 8 6" xfId="16827"/>
    <cellStyle name="SAPBEXfilterText 8 7" xfId="18272"/>
    <cellStyle name="SAPBEXfilterText 8 8" xfId="21523"/>
    <cellStyle name="SAPBEXfilterText 8 9" xfId="22851"/>
    <cellStyle name="SAPBEXfilterText 9" xfId="3290"/>
    <cellStyle name="SAPBEXfilterText 9 2" xfId="5828"/>
    <cellStyle name="SAPBEXfilterText 9 3" xfId="8028"/>
    <cellStyle name="SAPBEXfilterText 9 4" xfId="11458"/>
    <cellStyle name="SAPBEXfilterText 9 5" xfId="13880"/>
    <cellStyle name="SAPBEXfilterText 9 6" xfId="15230"/>
    <cellStyle name="SAPBEXfilterText 9 7" xfId="18576"/>
    <cellStyle name="SAPBEXfilterText 9 8" xfId="19926"/>
    <cellStyle name="SAPBEXfilterText 9 9" xfId="23133"/>
    <cellStyle name="SAPBEXformats" xfId="2958"/>
    <cellStyle name="SAPBEXformats 10" xfId="3329"/>
    <cellStyle name="SAPBEXformats 10 2" xfId="5867"/>
    <cellStyle name="SAPBEXformats 10 3" xfId="8699"/>
    <cellStyle name="SAPBEXformats 10 4" xfId="11200"/>
    <cellStyle name="SAPBEXformats 10 5" xfId="13601"/>
    <cellStyle name="SAPBEXformats 10 6" xfId="15310"/>
    <cellStyle name="SAPBEXformats 10 7" xfId="18297"/>
    <cellStyle name="SAPBEXformats 10 8" xfId="20006"/>
    <cellStyle name="SAPBEXformats 10 9" xfId="22875"/>
    <cellStyle name="SAPBEXformats 11" xfId="3392"/>
    <cellStyle name="SAPBEXformats 11 2" xfId="5930"/>
    <cellStyle name="SAPBEXformats 11 3" xfId="8980"/>
    <cellStyle name="SAPBEXformats 11 4" xfId="10958"/>
    <cellStyle name="SAPBEXformats 11 5" xfId="12481"/>
    <cellStyle name="SAPBEXformats 11 6" xfId="16286"/>
    <cellStyle name="SAPBEXformats 11 7" xfId="17177"/>
    <cellStyle name="SAPBEXformats 11 8" xfId="20982"/>
    <cellStyle name="SAPBEXformats 11 9" xfId="21855"/>
    <cellStyle name="SAPBEXformats 12" xfId="3091"/>
    <cellStyle name="SAPBEXformats 12 2" xfId="5629"/>
    <cellStyle name="SAPBEXformats 12 3" xfId="9943"/>
    <cellStyle name="SAPBEXformats 12 4" xfId="11313"/>
    <cellStyle name="SAPBEXformats 12 5" xfId="13722"/>
    <cellStyle name="SAPBEXformats 12 6" xfId="13721"/>
    <cellStyle name="SAPBEXformats 12 7" xfId="18418"/>
    <cellStyle name="SAPBEXformats 12 8" xfId="18417"/>
    <cellStyle name="SAPBEXformats 12 9" xfId="22987"/>
    <cellStyle name="SAPBEXformats 13" xfId="3479"/>
    <cellStyle name="SAPBEXformats 13 2" xfId="6017"/>
    <cellStyle name="SAPBEXformats 13 3" xfId="8412"/>
    <cellStyle name="SAPBEXformats 13 4" xfId="11480"/>
    <cellStyle name="SAPBEXformats 13 5" xfId="13905"/>
    <cellStyle name="SAPBEXformats 13 6" xfId="16536"/>
    <cellStyle name="SAPBEXformats 13 7" xfId="18601"/>
    <cellStyle name="SAPBEXformats 13 8" xfId="21232"/>
    <cellStyle name="SAPBEXformats 13 9" xfId="23155"/>
    <cellStyle name="SAPBEXformats 14" xfId="3584"/>
    <cellStyle name="SAPBEXformats 14 2" xfId="6122"/>
    <cellStyle name="SAPBEXformats 14 3" xfId="9731"/>
    <cellStyle name="SAPBEXformats 14 4" xfId="11633"/>
    <cellStyle name="SAPBEXformats 14 5" xfId="14076"/>
    <cellStyle name="SAPBEXformats 14 6" xfId="16972"/>
    <cellStyle name="SAPBEXformats 14 7" xfId="18772"/>
    <cellStyle name="SAPBEXformats 14 8" xfId="21668"/>
    <cellStyle name="SAPBEXformats 14 9" xfId="23308"/>
    <cellStyle name="SAPBEXformats 15" xfId="3581"/>
    <cellStyle name="SAPBEXformats 15 2" xfId="6119"/>
    <cellStyle name="SAPBEXformats 15 3" xfId="9621"/>
    <cellStyle name="SAPBEXformats 15 4" xfId="12183"/>
    <cellStyle name="SAPBEXformats 15 5" xfId="14667"/>
    <cellStyle name="SAPBEXformats 15 6" xfId="12630"/>
    <cellStyle name="SAPBEXformats 15 7" xfId="19363"/>
    <cellStyle name="SAPBEXformats 15 8" xfId="17326"/>
    <cellStyle name="SAPBEXformats 15 9" xfId="23857"/>
    <cellStyle name="SAPBEXformats 16" xfId="3600"/>
    <cellStyle name="SAPBEXformats 16 2" xfId="6138"/>
    <cellStyle name="SAPBEXformats 16 3" xfId="9909"/>
    <cellStyle name="SAPBEXformats 16 4" xfId="11887"/>
    <cellStyle name="SAPBEXformats 16 5" xfId="14354"/>
    <cellStyle name="SAPBEXformats 16 6" xfId="16047"/>
    <cellStyle name="SAPBEXformats 16 7" xfId="19050"/>
    <cellStyle name="SAPBEXformats 16 8" xfId="20743"/>
    <cellStyle name="SAPBEXformats 16 9" xfId="23563"/>
    <cellStyle name="SAPBEXformats 17" xfId="3781"/>
    <cellStyle name="SAPBEXformats 17 2" xfId="6319"/>
    <cellStyle name="SAPBEXformats 17 3" xfId="8022"/>
    <cellStyle name="SAPBEXformats 17 4" xfId="12305"/>
    <cellStyle name="SAPBEXformats 17 5" xfId="14528"/>
    <cellStyle name="SAPBEXformats 17 6" xfId="16520"/>
    <cellStyle name="SAPBEXformats 17 7" xfId="19224"/>
    <cellStyle name="SAPBEXformats 17 8" xfId="21216"/>
    <cellStyle name="SAPBEXformats 17 9" xfId="23721"/>
    <cellStyle name="SAPBEXformats 18" xfId="3803"/>
    <cellStyle name="SAPBEXformats 18 2" xfId="6341"/>
    <cellStyle name="SAPBEXformats 18 3" xfId="9208"/>
    <cellStyle name="SAPBEXformats 18 4" xfId="11025"/>
    <cellStyle name="SAPBEXformats 18 5" xfId="13406"/>
    <cellStyle name="SAPBEXformats 18 6" xfId="16688"/>
    <cellStyle name="SAPBEXformats 18 7" xfId="18102"/>
    <cellStyle name="SAPBEXformats 18 8" xfId="21384"/>
    <cellStyle name="SAPBEXformats 18 9" xfId="22698"/>
    <cellStyle name="SAPBEXformats 19" xfId="3832"/>
    <cellStyle name="SAPBEXformats 19 2" xfId="6370"/>
    <cellStyle name="SAPBEXformats 19 3" xfId="8521"/>
    <cellStyle name="SAPBEXformats 19 4" xfId="12116"/>
    <cellStyle name="SAPBEXformats 19 5" xfId="14402"/>
    <cellStyle name="SAPBEXformats 19 6" xfId="16814"/>
    <cellStyle name="SAPBEXformats 19 7" xfId="19098"/>
    <cellStyle name="SAPBEXformats 19 8" xfId="21510"/>
    <cellStyle name="SAPBEXformats 19 9" xfId="23604"/>
    <cellStyle name="SAPBEXformats 2" xfId="3077"/>
    <cellStyle name="SAPBEXformats 2 2" xfId="5615"/>
    <cellStyle name="SAPBEXformats 2 3" xfId="9624"/>
    <cellStyle name="SAPBEXformats 2 4" xfId="11821"/>
    <cellStyle name="SAPBEXformats 2 5" xfId="14278"/>
    <cellStyle name="SAPBEXformats 2 6" xfId="15275"/>
    <cellStyle name="SAPBEXformats 2 7" xfId="18974"/>
    <cellStyle name="SAPBEXformats 2 8" xfId="19971"/>
    <cellStyle name="SAPBEXformats 2 9" xfId="23496"/>
    <cellStyle name="SAPBEXformats 20" xfId="3836"/>
    <cellStyle name="SAPBEXformats 20 2" xfId="6374"/>
    <cellStyle name="SAPBEXformats 20 3" xfId="8917"/>
    <cellStyle name="SAPBEXformats 20 4" xfId="10886"/>
    <cellStyle name="SAPBEXformats 20 5" xfId="13253"/>
    <cellStyle name="SAPBEXformats 20 6" xfId="15597"/>
    <cellStyle name="SAPBEXformats 20 7" xfId="17949"/>
    <cellStyle name="SAPBEXformats 20 8" xfId="20293"/>
    <cellStyle name="SAPBEXformats 20 9" xfId="22557"/>
    <cellStyle name="SAPBEXformats 21" xfId="3868"/>
    <cellStyle name="SAPBEXformats 21 2" xfId="6406"/>
    <cellStyle name="SAPBEXformats 21 3" xfId="8392"/>
    <cellStyle name="SAPBEXformats 21 4" xfId="11374"/>
    <cellStyle name="SAPBEXformats 21 5" xfId="13788"/>
    <cellStyle name="SAPBEXformats 21 6" xfId="14850"/>
    <cellStyle name="SAPBEXformats 21 7" xfId="18484"/>
    <cellStyle name="SAPBEXformats 21 8" xfId="19546"/>
    <cellStyle name="SAPBEXformats 21 9" xfId="23048"/>
    <cellStyle name="SAPBEXformats 22" xfId="4095"/>
    <cellStyle name="SAPBEXformats 22 2" xfId="6633"/>
    <cellStyle name="SAPBEXformats 22 3" xfId="8734"/>
    <cellStyle name="SAPBEXformats 22 4" xfId="9174"/>
    <cellStyle name="SAPBEXformats 22 5" xfId="14598"/>
    <cellStyle name="SAPBEXformats 22 6" xfId="14968"/>
    <cellStyle name="SAPBEXformats 22 7" xfId="19294"/>
    <cellStyle name="SAPBEXformats 22 8" xfId="19664"/>
    <cellStyle name="SAPBEXformats 22 9" xfId="23790"/>
    <cellStyle name="SAPBEXformats 23" xfId="3722"/>
    <cellStyle name="SAPBEXformats 23 2" xfId="6260"/>
    <cellStyle name="SAPBEXformats 23 3" xfId="9532"/>
    <cellStyle name="SAPBEXformats 23 4" xfId="10840"/>
    <cellStyle name="SAPBEXformats 23 5" xfId="13205"/>
    <cellStyle name="SAPBEXformats 23 6" xfId="15366"/>
    <cellStyle name="SAPBEXformats 23 7" xfId="17901"/>
    <cellStyle name="SAPBEXformats 23 8" xfId="20062"/>
    <cellStyle name="SAPBEXformats 23 9" xfId="22511"/>
    <cellStyle name="SAPBEXformats 24" xfId="3971"/>
    <cellStyle name="SAPBEXformats 24 2" xfId="6509"/>
    <cellStyle name="SAPBEXformats 24 3" xfId="8620"/>
    <cellStyle name="SAPBEXformats 24 4" xfId="10503"/>
    <cellStyle name="SAPBEXformats 24 5" xfId="12841"/>
    <cellStyle name="SAPBEXformats 24 6" xfId="14961"/>
    <cellStyle name="SAPBEXformats 24 7" xfId="17537"/>
    <cellStyle name="SAPBEXformats 24 8" xfId="19657"/>
    <cellStyle name="SAPBEXformats 24 9" xfId="22174"/>
    <cellStyle name="SAPBEXformats 25" xfId="4010"/>
    <cellStyle name="SAPBEXformats 25 2" xfId="6548"/>
    <cellStyle name="SAPBEXformats 25 3" xfId="9676"/>
    <cellStyle name="SAPBEXformats 25 4" xfId="10849"/>
    <cellStyle name="SAPBEXformats 25 5" xfId="13214"/>
    <cellStyle name="SAPBEXformats 25 6" xfId="12496"/>
    <cellStyle name="SAPBEXformats 25 7" xfId="17910"/>
    <cellStyle name="SAPBEXformats 25 8" xfId="17192"/>
    <cellStyle name="SAPBEXformats 25 9" xfId="22520"/>
    <cellStyle name="SAPBEXformats 26" xfId="4130"/>
    <cellStyle name="SAPBEXformats 26 2" xfId="6668"/>
    <cellStyle name="SAPBEXformats 26 3" xfId="9293"/>
    <cellStyle name="SAPBEXformats 26 4" xfId="11712"/>
    <cellStyle name="SAPBEXformats 26 5" xfId="14161"/>
    <cellStyle name="SAPBEXformats 26 6" xfId="16876"/>
    <cellStyle name="SAPBEXformats 26 7" xfId="18857"/>
    <cellStyle name="SAPBEXformats 26 8" xfId="21572"/>
    <cellStyle name="SAPBEXformats 26 9" xfId="23386"/>
    <cellStyle name="SAPBEXformats 27" xfId="4071"/>
    <cellStyle name="SAPBEXformats 27 2" xfId="6609"/>
    <cellStyle name="SAPBEXformats 27 3" xfId="9441"/>
    <cellStyle name="SAPBEXformats 27 4" xfId="11700"/>
    <cellStyle name="SAPBEXformats 27 5" xfId="14149"/>
    <cellStyle name="SAPBEXformats 27 6" xfId="15122"/>
    <cellStyle name="SAPBEXformats 27 7" xfId="18845"/>
    <cellStyle name="SAPBEXformats 27 8" xfId="19818"/>
    <cellStyle name="SAPBEXformats 27 9" xfId="23374"/>
    <cellStyle name="SAPBEXformats 28" xfId="4216"/>
    <cellStyle name="SAPBEXformats 28 2" xfId="6754"/>
    <cellStyle name="SAPBEXformats 28 3" xfId="8851"/>
    <cellStyle name="SAPBEXformats 28 4" xfId="8373"/>
    <cellStyle name="SAPBEXformats 28 5" xfId="14929"/>
    <cellStyle name="SAPBEXformats 28 6" xfId="15386"/>
    <cellStyle name="SAPBEXformats 28 7" xfId="19625"/>
    <cellStyle name="SAPBEXformats 28 8" xfId="20082"/>
    <cellStyle name="SAPBEXformats 28 9" xfId="24092"/>
    <cellStyle name="SAPBEXformats 29" xfId="4254"/>
    <cellStyle name="SAPBEXformats 29 2" xfId="6792"/>
    <cellStyle name="SAPBEXformats 29 3" xfId="8825"/>
    <cellStyle name="SAPBEXformats 29 4" xfId="11628"/>
    <cellStyle name="SAPBEXformats 29 5" xfId="14071"/>
    <cellStyle name="SAPBEXformats 29 6" xfId="15838"/>
    <cellStyle name="SAPBEXformats 29 7" xfId="18767"/>
    <cellStyle name="SAPBEXformats 29 8" xfId="20534"/>
    <cellStyle name="SAPBEXformats 29 9" xfId="23303"/>
    <cellStyle name="SAPBEXformats 3" xfId="3104"/>
    <cellStyle name="SAPBEXformats 3 2" xfId="5642"/>
    <cellStyle name="SAPBEXformats 3 3" xfId="8882"/>
    <cellStyle name="SAPBEXformats 3 4" xfId="11052"/>
    <cellStyle name="SAPBEXformats 3 5" xfId="13437"/>
    <cellStyle name="SAPBEXformats 3 6" xfId="16031"/>
    <cellStyle name="SAPBEXformats 3 7" xfId="18133"/>
    <cellStyle name="SAPBEXformats 3 8" xfId="20727"/>
    <cellStyle name="SAPBEXformats 3 9" xfId="22725"/>
    <cellStyle name="SAPBEXformats 30" xfId="4297"/>
    <cellStyle name="SAPBEXformats 30 2" xfId="6835"/>
    <cellStyle name="SAPBEXformats 30 3" xfId="9805"/>
    <cellStyle name="SAPBEXformats 30 4" xfId="8818"/>
    <cellStyle name="SAPBEXformats 30 5" xfId="12382"/>
    <cellStyle name="SAPBEXformats 30 6" xfId="15902"/>
    <cellStyle name="SAPBEXformats 30 7" xfId="17078"/>
    <cellStyle name="SAPBEXformats 30 8" xfId="20598"/>
    <cellStyle name="SAPBEXformats 30 9" xfId="21767"/>
    <cellStyle name="SAPBEXformats 31" xfId="4340"/>
    <cellStyle name="SAPBEXformats 31 2" xfId="6878"/>
    <cellStyle name="SAPBEXformats 31 3" xfId="9107"/>
    <cellStyle name="SAPBEXformats 31 4" xfId="11008"/>
    <cellStyle name="SAPBEXformats 31 5" xfId="13384"/>
    <cellStyle name="SAPBEXformats 31 6" xfId="15705"/>
    <cellStyle name="SAPBEXformats 31 7" xfId="18080"/>
    <cellStyle name="SAPBEXformats 31 8" xfId="20401"/>
    <cellStyle name="SAPBEXformats 31 9" xfId="22681"/>
    <cellStyle name="SAPBEXformats 32" xfId="4524"/>
    <cellStyle name="SAPBEXformats 32 2" xfId="7062"/>
    <cellStyle name="SAPBEXformats 32 3" xfId="10002"/>
    <cellStyle name="SAPBEXformats 32 4" xfId="11322"/>
    <cellStyle name="SAPBEXformats 32 5" xfId="13731"/>
    <cellStyle name="SAPBEXformats 32 6" xfId="15932"/>
    <cellStyle name="SAPBEXformats 32 7" xfId="18427"/>
    <cellStyle name="SAPBEXformats 32 8" xfId="20628"/>
    <cellStyle name="SAPBEXformats 32 9" xfId="22996"/>
    <cellStyle name="SAPBEXformats 33" xfId="4223"/>
    <cellStyle name="SAPBEXformats 33 2" xfId="6761"/>
    <cellStyle name="SAPBEXformats 33 3" xfId="9303"/>
    <cellStyle name="SAPBEXformats 33 4" xfId="10652"/>
    <cellStyle name="SAPBEXformats 33 5" xfId="13001"/>
    <cellStyle name="SAPBEXformats 33 6" xfId="15608"/>
    <cellStyle name="SAPBEXformats 33 7" xfId="17697"/>
    <cellStyle name="SAPBEXformats 33 8" xfId="20304"/>
    <cellStyle name="SAPBEXformats 33 9" xfId="22325"/>
    <cellStyle name="SAPBEXformats 34" xfId="4561"/>
    <cellStyle name="SAPBEXformats 34 2" xfId="7099"/>
    <cellStyle name="SAPBEXformats 34 3" xfId="5504"/>
    <cellStyle name="SAPBEXformats 34 4" xfId="11733"/>
    <cellStyle name="SAPBEXformats 34 5" xfId="14184"/>
    <cellStyle name="SAPBEXformats 34 6" xfId="15933"/>
    <cellStyle name="SAPBEXformats 34 7" xfId="18880"/>
    <cellStyle name="SAPBEXformats 34 8" xfId="20629"/>
    <cellStyle name="SAPBEXformats 34 9" xfId="23407"/>
    <cellStyle name="SAPBEXformats 35" xfId="4244"/>
    <cellStyle name="SAPBEXformats 35 2" xfId="6782"/>
    <cellStyle name="SAPBEXformats 35 3" xfId="9875"/>
    <cellStyle name="SAPBEXformats 35 4" xfId="11645"/>
    <cellStyle name="SAPBEXformats 35 5" xfId="14089"/>
    <cellStyle name="SAPBEXformats 35 6" xfId="15490"/>
    <cellStyle name="SAPBEXformats 35 7" xfId="18785"/>
    <cellStyle name="SAPBEXformats 35 8" xfId="20186"/>
    <cellStyle name="SAPBEXformats 35 9" xfId="23320"/>
    <cellStyle name="SAPBEXformats 36" xfId="4497"/>
    <cellStyle name="SAPBEXformats 36 2" xfId="7035"/>
    <cellStyle name="SAPBEXformats 36 3" xfId="7716"/>
    <cellStyle name="SAPBEXformats 36 4" xfId="11668"/>
    <cellStyle name="SAPBEXformats 36 5" xfId="14115"/>
    <cellStyle name="SAPBEXformats 36 6" xfId="15417"/>
    <cellStyle name="SAPBEXformats 36 7" xfId="18811"/>
    <cellStyle name="SAPBEXformats 36 8" xfId="20113"/>
    <cellStyle name="SAPBEXformats 36 9" xfId="23343"/>
    <cellStyle name="SAPBEXformats 37" xfId="4598"/>
    <cellStyle name="SAPBEXformats 37 2" xfId="7136"/>
    <cellStyle name="SAPBEXformats 37 3" xfId="8812"/>
    <cellStyle name="SAPBEXformats 37 4" xfId="11168"/>
    <cellStyle name="SAPBEXformats 37 5" xfId="13564"/>
    <cellStyle name="SAPBEXformats 37 6" xfId="14979"/>
    <cellStyle name="SAPBEXformats 37 7" xfId="18260"/>
    <cellStyle name="SAPBEXformats 37 8" xfId="19675"/>
    <cellStyle name="SAPBEXformats 37 9" xfId="22841"/>
    <cellStyle name="SAPBEXformats 38" xfId="4618"/>
    <cellStyle name="SAPBEXformats 38 2" xfId="7156"/>
    <cellStyle name="SAPBEXformats 38 3" xfId="8234"/>
    <cellStyle name="SAPBEXformats 38 4" xfId="11820"/>
    <cellStyle name="SAPBEXformats 38 5" xfId="14277"/>
    <cellStyle name="SAPBEXformats 38 6" xfId="15046"/>
    <cellStyle name="SAPBEXformats 38 7" xfId="18973"/>
    <cellStyle name="SAPBEXformats 38 8" xfId="19742"/>
    <cellStyle name="SAPBEXformats 38 9" xfId="23495"/>
    <cellStyle name="SAPBEXformats 39" xfId="4722"/>
    <cellStyle name="SAPBEXformats 39 2" xfId="7260"/>
    <cellStyle name="SAPBEXformats 39 3" xfId="8244"/>
    <cellStyle name="SAPBEXformats 39 4" xfId="12204"/>
    <cellStyle name="SAPBEXformats 39 5" xfId="12422"/>
    <cellStyle name="SAPBEXformats 39 6" xfId="14708"/>
    <cellStyle name="SAPBEXformats 39 7" xfId="17118"/>
    <cellStyle name="SAPBEXformats 39 8" xfId="19404"/>
    <cellStyle name="SAPBEXformats 39 9" xfId="21802"/>
    <cellStyle name="SAPBEXformats 4" xfId="3052"/>
    <cellStyle name="SAPBEXformats 4 2" xfId="5591"/>
    <cellStyle name="SAPBEXformats 4 3" xfId="9391"/>
    <cellStyle name="SAPBEXformats 4 4" xfId="10476"/>
    <cellStyle name="SAPBEXformats 4 5" xfId="12810"/>
    <cellStyle name="SAPBEXformats 4 6" xfId="16727"/>
    <cellStyle name="SAPBEXformats 4 7" xfId="17506"/>
    <cellStyle name="SAPBEXformats 4 8" xfId="21423"/>
    <cellStyle name="SAPBEXformats 4 9" xfId="22146"/>
    <cellStyle name="SAPBEXformats 40" xfId="4644"/>
    <cellStyle name="SAPBEXformats 40 2" xfId="7182"/>
    <cellStyle name="SAPBEXformats 40 3" xfId="5434"/>
    <cellStyle name="SAPBEXformats 40 4" xfId="10418"/>
    <cellStyle name="SAPBEXformats 40 5" xfId="12743"/>
    <cellStyle name="SAPBEXformats 40 6" xfId="16746"/>
    <cellStyle name="SAPBEXformats 40 7" xfId="17439"/>
    <cellStyle name="SAPBEXformats 40 8" xfId="21442"/>
    <cellStyle name="SAPBEXformats 40 9" xfId="22089"/>
    <cellStyle name="SAPBEXformats 41" xfId="4924"/>
    <cellStyle name="SAPBEXformats 41 2" xfId="7462"/>
    <cellStyle name="SAPBEXformats 41 3" xfId="7954"/>
    <cellStyle name="SAPBEXformats 41 4" xfId="12262"/>
    <cellStyle name="SAPBEXformats 41 5" xfId="12356"/>
    <cellStyle name="SAPBEXformats 41 6" xfId="15836"/>
    <cellStyle name="SAPBEXformats 41 7" xfId="17052"/>
    <cellStyle name="SAPBEXformats 41 8" xfId="20532"/>
    <cellStyle name="SAPBEXformats 41 9" xfId="21743"/>
    <cellStyle name="SAPBEXformats 42" xfId="4739"/>
    <cellStyle name="SAPBEXformats 42 2" xfId="7277"/>
    <cellStyle name="SAPBEXformats 42 3" xfId="8728"/>
    <cellStyle name="SAPBEXformats 42 4" xfId="10599"/>
    <cellStyle name="SAPBEXformats 42 5" xfId="12947"/>
    <cellStyle name="SAPBEXformats 42 6" xfId="15562"/>
    <cellStyle name="SAPBEXformats 42 7" xfId="17643"/>
    <cellStyle name="SAPBEXformats 42 8" xfId="20258"/>
    <cellStyle name="SAPBEXformats 42 9" xfId="22272"/>
    <cellStyle name="SAPBEXformats 43" xfId="4962"/>
    <cellStyle name="SAPBEXformats 43 2" xfId="7500"/>
    <cellStyle name="SAPBEXformats 43 3" xfId="9927"/>
    <cellStyle name="SAPBEXformats 43 4" xfId="11750"/>
    <cellStyle name="SAPBEXformats 43 5" xfId="14201"/>
    <cellStyle name="SAPBEXformats 43 6" xfId="15202"/>
    <cellStyle name="SAPBEXformats 43 7" xfId="18897"/>
    <cellStyle name="SAPBEXformats 43 8" xfId="19898"/>
    <cellStyle name="SAPBEXformats 43 9" xfId="23424"/>
    <cellStyle name="SAPBEXformats 44" xfId="4919"/>
    <cellStyle name="SAPBEXformats 44 2" xfId="7457"/>
    <cellStyle name="SAPBEXformats 44 3" xfId="8776"/>
    <cellStyle name="SAPBEXformats 44 4" xfId="11715"/>
    <cellStyle name="SAPBEXformats 44 5" xfId="14165"/>
    <cellStyle name="SAPBEXformats 44 6" xfId="16224"/>
    <cellStyle name="SAPBEXformats 44 7" xfId="18861"/>
    <cellStyle name="SAPBEXformats 44 8" xfId="20920"/>
    <cellStyle name="SAPBEXformats 44 9" xfId="23389"/>
    <cellStyle name="SAPBEXformats 45" xfId="4897"/>
    <cellStyle name="SAPBEXformats 45 2" xfId="7435"/>
    <cellStyle name="SAPBEXformats 45 3" xfId="8026"/>
    <cellStyle name="SAPBEXformats 45 4" xfId="10416"/>
    <cellStyle name="SAPBEXformats 45 5" xfId="12741"/>
    <cellStyle name="SAPBEXformats 45 6" xfId="16949"/>
    <cellStyle name="SAPBEXformats 45 7" xfId="17437"/>
    <cellStyle name="SAPBEXformats 45 8" xfId="21645"/>
    <cellStyle name="SAPBEXformats 45 9" xfId="22087"/>
    <cellStyle name="SAPBEXformats 46" xfId="4991"/>
    <cellStyle name="SAPBEXformats 46 2" xfId="7529"/>
    <cellStyle name="SAPBEXformats 46 3" xfId="8809"/>
    <cellStyle name="SAPBEXformats 46 4" xfId="11109"/>
    <cellStyle name="SAPBEXformats 46 5" xfId="13503"/>
    <cellStyle name="SAPBEXformats 46 6" xfId="12403"/>
    <cellStyle name="SAPBEXformats 46 7" xfId="18199"/>
    <cellStyle name="SAPBEXformats 46 8" xfId="17099"/>
    <cellStyle name="SAPBEXformats 46 9" xfId="22782"/>
    <cellStyle name="SAPBEXformats 47" xfId="5029"/>
    <cellStyle name="SAPBEXformats 47 2" xfId="7567"/>
    <cellStyle name="SAPBEXformats 47 3" xfId="10208"/>
    <cellStyle name="SAPBEXformats 47 4" xfId="7960"/>
    <cellStyle name="SAPBEXformats 47 5" xfId="12441"/>
    <cellStyle name="SAPBEXformats 47 6" xfId="16606"/>
    <cellStyle name="SAPBEXformats 47 7" xfId="17137"/>
    <cellStyle name="SAPBEXformats 47 8" xfId="21302"/>
    <cellStyle name="SAPBEXformats 47 9" xfId="21820"/>
    <cellStyle name="SAPBEXformats 48" xfId="5139"/>
    <cellStyle name="SAPBEXformats 48 2" xfId="7677"/>
    <cellStyle name="SAPBEXformats 48 3" xfId="10165"/>
    <cellStyle name="SAPBEXformats 48 4" xfId="10810"/>
    <cellStyle name="SAPBEXformats 48 5" xfId="13172"/>
    <cellStyle name="SAPBEXformats 48 6" xfId="16899"/>
    <cellStyle name="SAPBEXformats 48 7" xfId="17868"/>
    <cellStyle name="SAPBEXformats 48 8" xfId="21595"/>
    <cellStyle name="SAPBEXformats 48 9" xfId="22481"/>
    <cellStyle name="SAPBEXformats 49" xfId="5208"/>
    <cellStyle name="SAPBEXformats 49 2" xfId="7747"/>
    <cellStyle name="SAPBEXformats 49 3" xfId="9305"/>
    <cellStyle name="SAPBEXformats 49 4" xfId="10785"/>
    <cellStyle name="SAPBEXformats 49 5" xfId="13141"/>
    <cellStyle name="SAPBEXformats 49 6" xfId="16766"/>
    <cellStyle name="SAPBEXformats 49 7" xfId="17837"/>
    <cellStyle name="SAPBEXformats 49 8" xfId="21462"/>
    <cellStyle name="SAPBEXformats 49 9" xfId="22456"/>
    <cellStyle name="SAPBEXformats 5" xfId="3038"/>
    <cellStyle name="SAPBEXformats 5 2" xfId="5577"/>
    <cellStyle name="SAPBEXformats 5 3" xfId="8352"/>
    <cellStyle name="SAPBEXformats 5 4" xfId="10630"/>
    <cellStyle name="SAPBEXformats 5 5" xfId="12979"/>
    <cellStyle name="SAPBEXformats 5 6" xfId="15799"/>
    <cellStyle name="SAPBEXformats 5 7" xfId="17675"/>
    <cellStyle name="SAPBEXformats 5 8" xfId="20495"/>
    <cellStyle name="SAPBEXformats 5 9" xfId="22303"/>
    <cellStyle name="SAPBEXformats 50" xfId="5172"/>
    <cellStyle name="SAPBEXformats 50 2" xfId="8912"/>
    <cellStyle name="SAPBEXformats 50 3" xfId="11924"/>
    <cellStyle name="SAPBEXformats 50 4" xfId="14397"/>
    <cellStyle name="SAPBEXformats 50 5" xfId="16298"/>
    <cellStyle name="SAPBEXformats 50 6" xfId="19093"/>
    <cellStyle name="SAPBEXformats 50 7" xfId="20994"/>
    <cellStyle name="SAPBEXformats 50 8" xfId="23599"/>
    <cellStyle name="SAPBEXformats 51" xfId="9544"/>
    <cellStyle name="SAPBEXformats 52" xfId="10420"/>
    <cellStyle name="SAPBEXformats 53" xfId="12745"/>
    <cellStyle name="SAPBEXformats 54" xfId="15647"/>
    <cellStyle name="SAPBEXformats 55" xfId="17441"/>
    <cellStyle name="SAPBEXformats 56" xfId="20343"/>
    <cellStyle name="SAPBEXformats 57" xfId="22091"/>
    <cellStyle name="SAPBEXformats 6" xfId="3157"/>
    <cellStyle name="SAPBEXformats 6 2" xfId="5695"/>
    <cellStyle name="SAPBEXformats 6 3" xfId="8156"/>
    <cellStyle name="SAPBEXformats 6 4" xfId="10613"/>
    <cellStyle name="SAPBEXformats 6 5" xfId="12961"/>
    <cellStyle name="SAPBEXformats 6 6" xfId="16748"/>
    <cellStyle name="SAPBEXformats 6 7" xfId="17657"/>
    <cellStyle name="SAPBEXformats 6 8" xfId="21444"/>
    <cellStyle name="SAPBEXformats 6 9" xfId="22286"/>
    <cellStyle name="SAPBEXformats 7" xfId="3200"/>
    <cellStyle name="SAPBEXformats 7 2" xfId="5738"/>
    <cellStyle name="SAPBEXformats 7 3" xfId="8208"/>
    <cellStyle name="SAPBEXformats 7 4" xfId="10369"/>
    <cellStyle name="SAPBEXformats 7 5" xfId="12691"/>
    <cellStyle name="SAPBEXformats 7 6" xfId="15099"/>
    <cellStyle name="SAPBEXformats 7 7" xfId="17387"/>
    <cellStyle name="SAPBEXformats 7 8" xfId="19795"/>
    <cellStyle name="SAPBEXformats 7 9" xfId="22040"/>
    <cellStyle name="SAPBEXformats 8" xfId="3243"/>
    <cellStyle name="SAPBEXformats 8 2" xfId="5781"/>
    <cellStyle name="SAPBEXformats 8 3" xfId="9337"/>
    <cellStyle name="SAPBEXformats 8 4" xfId="11228"/>
    <cellStyle name="SAPBEXformats 8 5" xfId="14893"/>
    <cellStyle name="SAPBEXformats 8 6" xfId="14963"/>
    <cellStyle name="SAPBEXformats 8 7" xfId="19589"/>
    <cellStyle name="SAPBEXformats 8 8" xfId="19659"/>
    <cellStyle name="SAPBEXformats 8 9" xfId="24060"/>
    <cellStyle name="SAPBEXformats 9" xfId="3286"/>
    <cellStyle name="SAPBEXformats 9 2" xfId="5824"/>
    <cellStyle name="SAPBEXformats 9 3" xfId="9144"/>
    <cellStyle name="SAPBEXformats 9 4" xfId="10941"/>
    <cellStyle name="SAPBEXformats 9 5" xfId="13312"/>
    <cellStyle name="SAPBEXformats 9 6" xfId="16036"/>
    <cellStyle name="SAPBEXformats 9 7" xfId="18008"/>
    <cellStyle name="SAPBEXformats 9 8" xfId="20732"/>
    <cellStyle name="SAPBEXformats 9 9" xfId="22612"/>
    <cellStyle name="SAPBEXheaderItem" xfId="2959"/>
    <cellStyle name="SAPBEXheaderItem 10" xfId="3425"/>
    <cellStyle name="SAPBEXheaderItem 10 2" xfId="5963"/>
    <cellStyle name="SAPBEXheaderItem 10 3" xfId="8221"/>
    <cellStyle name="SAPBEXheaderItem 10 4" xfId="11611"/>
    <cellStyle name="SAPBEXheaderItem 10 5" xfId="14051"/>
    <cellStyle name="SAPBEXheaderItem 10 6" xfId="15728"/>
    <cellStyle name="SAPBEXheaderItem 10 7" xfId="18747"/>
    <cellStyle name="SAPBEXheaderItem 10 8" xfId="20424"/>
    <cellStyle name="SAPBEXheaderItem 10 9" xfId="23285"/>
    <cellStyle name="SAPBEXheaderItem 11" xfId="3342"/>
    <cellStyle name="SAPBEXheaderItem 11 2" xfId="5880"/>
    <cellStyle name="SAPBEXheaderItem 11 3" xfId="8136"/>
    <cellStyle name="SAPBEXheaderItem 11 4" xfId="11625"/>
    <cellStyle name="SAPBEXheaderItem 11 5" xfId="14067"/>
    <cellStyle name="SAPBEXheaderItem 11 6" xfId="15627"/>
    <cellStyle name="SAPBEXheaderItem 11 7" xfId="18763"/>
    <cellStyle name="SAPBEXheaderItem 11 8" xfId="20323"/>
    <cellStyle name="SAPBEXheaderItem 11 9" xfId="23300"/>
    <cellStyle name="SAPBEXheaderItem 12" xfId="3508"/>
    <cellStyle name="SAPBEXheaderItem 12 2" xfId="6046"/>
    <cellStyle name="SAPBEXheaderItem 12 3" xfId="9650"/>
    <cellStyle name="SAPBEXheaderItem 12 4" xfId="10120"/>
    <cellStyle name="SAPBEXheaderItem 12 5" xfId="12524"/>
    <cellStyle name="SAPBEXheaderItem 12 6" xfId="15833"/>
    <cellStyle name="SAPBEXheaderItem 12 7" xfId="17220"/>
    <cellStyle name="SAPBEXheaderItem 12 8" xfId="20529"/>
    <cellStyle name="SAPBEXheaderItem 12 9" xfId="21891"/>
    <cellStyle name="SAPBEXheaderItem 13" xfId="3554"/>
    <cellStyle name="SAPBEXheaderItem 13 2" xfId="6092"/>
    <cellStyle name="SAPBEXheaderItem 13 3" xfId="8871"/>
    <cellStyle name="SAPBEXheaderItem 13 4" xfId="11097"/>
    <cellStyle name="SAPBEXheaderItem 13 5" xfId="13490"/>
    <cellStyle name="SAPBEXheaderItem 13 6" xfId="14967"/>
    <cellStyle name="SAPBEXheaderItem 13 7" xfId="18186"/>
    <cellStyle name="SAPBEXheaderItem 13 8" xfId="19663"/>
    <cellStyle name="SAPBEXheaderItem 13 9" xfId="22770"/>
    <cellStyle name="SAPBEXheaderItem 14" xfId="3484"/>
    <cellStyle name="SAPBEXheaderItem 14 2" xfId="6022"/>
    <cellStyle name="SAPBEXheaderItem 14 3" xfId="9535"/>
    <cellStyle name="SAPBEXheaderItem 14 4" xfId="11136"/>
    <cellStyle name="SAPBEXheaderItem 14 5" xfId="13532"/>
    <cellStyle name="SAPBEXheaderItem 14 6" xfId="15893"/>
    <cellStyle name="SAPBEXheaderItem 14 7" xfId="18228"/>
    <cellStyle name="SAPBEXheaderItem 14 8" xfId="20589"/>
    <cellStyle name="SAPBEXheaderItem 14 9" xfId="22809"/>
    <cellStyle name="SAPBEXheaderItem 15" xfId="3607"/>
    <cellStyle name="SAPBEXheaderItem 15 2" xfId="6145"/>
    <cellStyle name="SAPBEXheaderItem 15 3" xfId="9334"/>
    <cellStyle name="SAPBEXheaderItem 15 4" xfId="10521"/>
    <cellStyle name="SAPBEXheaderItem 15 5" xfId="12861"/>
    <cellStyle name="SAPBEXheaderItem 15 6" xfId="15544"/>
    <cellStyle name="SAPBEXheaderItem 15 7" xfId="17557"/>
    <cellStyle name="SAPBEXheaderItem 15 8" xfId="20240"/>
    <cellStyle name="SAPBEXheaderItem 15 9" xfId="22192"/>
    <cellStyle name="SAPBEXheaderItem 16" xfId="3623"/>
    <cellStyle name="SAPBEXheaderItem 16 2" xfId="6161"/>
    <cellStyle name="SAPBEXheaderItem 16 3" xfId="8482"/>
    <cellStyle name="SAPBEXheaderItem 16 4" xfId="10827"/>
    <cellStyle name="SAPBEXheaderItem 16 5" xfId="12359"/>
    <cellStyle name="SAPBEXheaderItem 16 6" xfId="13575"/>
    <cellStyle name="SAPBEXheaderItem 16 7" xfId="17055"/>
    <cellStyle name="SAPBEXheaderItem 16 8" xfId="18271"/>
    <cellStyle name="SAPBEXheaderItem 16 9" xfId="21746"/>
    <cellStyle name="SAPBEXheaderItem 17" xfId="3666"/>
    <cellStyle name="SAPBEXheaderItem 17 2" xfId="6204"/>
    <cellStyle name="SAPBEXheaderItem 17 3" xfId="8157"/>
    <cellStyle name="SAPBEXheaderItem 17 4" xfId="10273"/>
    <cellStyle name="SAPBEXheaderItem 17 5" xfId="12583"/>
    <cellStyle name="SAPBEXheaderItem 17 6" xfId="12830"/>
    <cellStyle name="SAPBEXheaderItem 17 7" xfId="17279"/>
    <cellStyle name="SAPBEXheaderItem 17 8" xfId="17526"/>
    <cellStyle name="SAPBEXheaderItem 17 9" xfId="21942"/>
    <cellStyle name="SAPBEXheaderItem 18" xfId="3453"/>
    <cellStyle name="SAPBEXheaderItem 18 2" xfId="5991"/>
    <cellStyle name="SAPBEXheaderItem 18 3" xfId="8937"/>
    <cellStyle name="SAPBEXheaderItem 18 4" xfId="9321"/>
    <cellStyle name="SAPBEXheaderItem 18 5" xfId="12458"/>
    <cellStyle name="SAPBEXheaderItem 18 6" xfId="15476"/>
    <cellStyle name="SAPBEXheaderItem 18 7" xfId="17154"/>
    <cellStyle name="SAPBEXheaderItem 18 8" xfId="20172"/>
    <cellStyle name="SAPBEXheaderItem 18 9" xfId="21835"/>
    <cellStyle name="SAPBEXheaderItem 19" xfId="3728"/>
    <cellStyle name="SAPBEXheaderItem 19 2" xfId="6266"/>
    <cellStyle name="SAPBEXheaderItem 19 3" xfId="9269"/>
    <cellStyle name="SAPBEXheaderItem 19 4" xfId="12010"/>
    <cellStyle name="SAPBEXheaderItem 19 5" xfId="14490"/>
    <cellStyle name="SAPBEXheaderItem 19 6" xfId="16884"/>
    <cellStyle name="SAPBEXheaderItem 19 7" xfId="19186"/>
    <cellStyle name="SAPBEXheaderItem 19 8" xfId="21580"/>
    <cellStyle name="SAPBEXheaderItem 19 9" xfId="23685"/>
    <cellStyle name="SAPBEXheaderItem 2" xfId="3078"/>
    <cellStyle name="SAPBEXheaderItem 2 2" xfId="5616"/>
    <cellStyle name="SAPBEXheaderItem 2 3" xfId="9666"/>
    <cellStyle name="SAPBEXheaderItem 2 4" xfId="12118"/>
    <cellStyle name="SAPBEXheaderItem 2 5" xfId="14866"/>
    <cellStyle name="SAPBEXheaderItem 2 6" xfId="16691"/>
    <cellStyle name="SAPBEXheaderItem 2 7" xfId="19562"/>
    <cellStyle name="SAPBEXheaderItem 2 8" xfId="21387"/>
    <cellStyle name="SAPBEXheaderItem 2 9" xfId="24036"/>
    <cellStyle name="SAPBEXheaderItem 20" xfId="3679"/>
    <cellStyle name="SAPBEXheaderItem 20 2" xfId="6217"/>
    <cellStyle name="SAPBEXheaderItem 20 3" xfId="9472"/>
    <cellStyle name="SAPBEXheaderItem 20 4" xfId="10459"/>
    <cellStyle name="SAPBEXheaderItem 20 5" xfId="12791"/>
    <cellStyle name="SAPBEXheaderItem 20 6" xfId="16079"/>
    <cellStyle name="SAPBEXheaderItem 20 7" xfId="17487"/>
    <cellStyle name="SAPBEXheaderItem 20 8" xfId="20775"/>
    <cellStyle name="SAPBEXheaderItem 20 9" xfId="22130"/>
    <cellStyle name="SAPBEXheaderItem 21" xfId="3790"/>
    <cellStyle name="SAPBEXheaderItem 21 2" xfId="6328"/>
    <cellStyle name="SAPBEXheaderItem 21 3" xfId="9170"/>
    <cellStyle name="SAPBEXheaderItem 21 4" xfId="12135"/>
    <cellStyle name="SAPBEXheaderItem 21 5" xfId="14618"/>
    <cellStyle name="SAPBEXheaderItem 21 6" xfId="16560"/>
    <cellStyle name="SAPBEXheaderItem 21 7" xfId="19314"/>
    <cellStyle name="SAPBEXheaderItem 21 8" xfId="21256"/>
    <cellStyle name="SAPBEXheaderItem 21 9" xfId="23809"/>
    <cellStyle name="SAPBEXheaderItem 22" xfId="3783"/>
    <cellStyle name="SAPBEXheaderItem 22 2" xfId="6321"/>
    <cellStyle name="SAPBEXheaderItem 22 3" xfId="8382"/>
    <cellStyle name="SAPBEXheaderItem 22 4" xfId="10423"/>
    <cellStyle name="SAPBEXheaderItem 22 5" xfId="12748"/>
    <cellStyle name="SAPBEXheaderItem 22 6" xfId="16138"/>
    <cellStyle name="SAPBEXheaderItem 22 7" xfId="17444"/>
    <cellStyle name="SAPBEXheaderItem 22 8" xfId="20834"/>
    <cellStyle name="SAPBEXheaderItem 22 9" xfId="22094"/>
    <cellStyle name="SAPBEXheaderItem 23" xfId="3840"/>
    <cellStyle name="SAPBEXheaderItem 23 2" xfId="6378"/>
    <cellStyle name="SAPBEXheaderItem 23 3" xfId="9827"/>
    <cellStyle name="SAPBEXheaderItem 23 4" xfId="11904"/>
    <cellStyle name="SAPBEXheaderItem 23 5" xfId="14376"/>
    <cellStyle name="SAPBEXheaderItem 23 6" xfId="16918"/>
    <cellStyle name="SAPBEXheaderItem 23 7" xfId="19072"/>
    <cellStyle name="SAPBEXheaderItem 23 8" xfId="21614"/>
    <cellStyle name="SAPBEXheaderItem 23 9" xfId="23579"/>
    <cellStyle name="SAPBEXheaderItem 24" xfId="3807"/>
    <cellStyle name="SAPBEXheaderItem 24 2" xfId="6345"/>
    <cellStyle name="SAPBEXheaderItem 24 3" xfId="8946"/>
    <cellStyle name="SAPBEXheaderItem 24 4" xfId="10710"/>
    <cellStyle name="SAPBEXheaderItem 24 5" xfId="13064"/>
    <cellStyle name="SAPBEXheaderItem 24 6" xfId="15880"/>
    <cellStyle name="SAPBEXheaderItem 24 7" xfId="17760"/>
    <cellStyle name="SAPBEXheaderItem 24 8" xfId="20576"/>
    <cellStyle name="SAPBEXheaderItem 24 9" xfId="22383"/>
    <cellStyle name="SAPBEXheaderItem 25" xfId="3902"/>
    <cellStyle name="SAPBEXheaderItem 25 2" xfId="6440"/>
    <cellStyle name="SAPBEXheaderItem 25 3" xfId="10099"/>
    <cellStyle name="SAPBEXheaderItem 25 4" xfId="12263"/>
    <cellStyle name="SAPBEXheaderItem 25 5" xfId="12762"/>
    <cellStyle name="SAPBEXheaderItem 25 6" xfId="16376"/>
    <cellStyle name="SAPBEXheaderItem 25 7" xfId="17458"/>
    <cellStyle name="SAPBEXheaderItem 25 8" xfId="21072"/>
    <cellStyle name="SAPBEXheaderItem 25 9" xfId="22107"/>
    <cellStyle name="SAPBEXheaderItem 26" xfId="3945"/>
    <cellStyle name="SAPBEXheaderItem 26 2" xfId="6483"/>
    <cellStyle name="SAPBEXheaderItem 26 3" xfId="9983"/>
    <cellStyle name="SAPBEXheaderItem 26 4" xfId="8834"/>
    <cellStyle name="SAPBEXheaderItem 26 5" xfId="12431"/>
    <cellStyle name="SAPBEXheaderItem 26 6" xfId="16755"/>
    <cellStyle name="SAPBEXheaderItem 26 7" xfId="17127"/>
    <cellStyle name="SAPBEXheaderItem 26 8" xfId="21451"/>
    <cellStyle name="SAPBEXheaderItem 26 9" xfId="21811"/>
    <cellStyle name="SAPBEXheaderItem 27" xfId="3988"/>
    <cellStyle name="SAPBEXheaderItem 27 2" xfId="6526"/>
    <cellStyle name="SAPBEXheaderItem 27 3" xfId="9375"/>
    <cellStyle name="SAPBEXheaderItem 27 4" xfId="12088"/>
    <cellStyle name="SAPBEXheaderItem 27 5" xfId="14568"/>
    <cellStyle name="SAPBEXheaderItem 27 6" xfId="15857"/>
    <cellStyle name="SAPBEXheaderItem 27 7" xfId="19264"/>
    <cellStyle name="SAPBEXheaderItem 27 8" xfId="20553"/>
    <cellStyle name="SAPBEXheaderItem 27 9" xfId="23760"/>
    <cellStyle name="SAPBEXheaderItem 28" xfId="3856"/>
    <cellStyle name="SAPBEXheaderItem 28 2" xfId="6394"/>
    <cellStyle name="SAPBEXheaderItem 28 3" xfId="8042"/>
    <cellStyle name="SAPBEXheaderItem 28 4" xfId="10354"/>
    <cellStyle name="SAPBEXheaderItem 28 5" xfId="13714"/>
    <cellStyle name="SAPBEXheaderItem 28 6" xfId="16406"/>
    <cellStyle name="SAPBEXheaderItem 28 7" xfId="18410"/>
    <cellStyle name="SAPBEXheaderItem 28 8" xfId="21102"/>
    <cellStyle name="SAPBEXheaderItem 28 9" xfId="22980"/>
    <cellStyle name="SAPBEXheaderItem 29" xfId="4006"/>
    <cellStyle name="SAPBEXheaderItem 29 2" xfId="6544"/>
    <cellStyle name="SAPBEXheaderItem 29 3" xfId="8961"/>
    <cellStyle name="SAPBEXheaderItem 29 4" xfId="11763"/>
    <cellStyle name="SAPBEXheaderItem 29 5" xfId="14215"/>
    <cellStyle name="SAPBEXheaderItem 29 6" xfId="15059"/>
    <cellStyle name="SAPBEXheaderItem 29 7" xfId="18911"/>
    <cellStyle name="SAPBEXheaderItem 29 8" xfId="19755"/>
    <cellStyle name="SAPBEXheaderItem 29 9" xfId="23437"/>
    <cellStyle name="SAPBEXheaderItem 3" xfId="3020"/>
    <cellStyle name="SAPBEXheaderItem 3 2" xfId="5559"/>
    <cellStyle name="SAPBEXheaderItem 3 3" xfId="8187"/>
    <cellStyle name="SAPBEXheaderItem 3 4" xfId="10649"/>
    <cellStyle name="SAPBEXheaderItem 3 5" xfId="12998"/>
    <cellStyle name="SAPBEXheaderItem 3 6" xfId="16171"/>
    <cellStyle name="SAPBEXheaderItem 3 7" xfId="17694"/>
    <cellStyle name="SAPBEXheaderItem 3 8" xfId="20867"/>
    <cellStyle name="SAPBEXheaderItem 3 9" xfId="22322"/>
    <cellStyle name="SAPBEXheaderItem 30" xfId="4093"/>
    <cellStyle name="SAPBEXheaderItem 30 2" xfId="6631"/>
    <cellStyle name="SAPBEXheaderItem 30 3" xfId="9125"/>
    <cellStyle name="SAPBEXheaderItem 30 4" xfId="10537"/>
    <cellStyle name="SAPBEXheaderItem 30 5" xfId="12880"/>
    <cellStyle name="SAPBEXheaderItem 30 6" xfId="14508"/>
    <cellStyle name="SAPBEXheaderItem 30 7" xfId="17576"/>
    <cellStyle name="SAPBEXheaderItem 30 8" xfId="19204"/>
    <cellStyle name="SAPBEXheaderItem 30 9" xfId="22208"/>
    <cellStyle name="SAPBEXheaderItem 31" xfId="4136"/>
    <cellStyle name="SAPBEXheaderItem 31 2" xfId="6674"/>
    <cellStyle name="SAPBEXheaderItem 31 3" xfId="9506"/>
    <cellStyle name="SAPBEXheaderItem 31 4" xfId="10320"/>
    <cellStyle name="SAPBEXheaderItem 31 5" xfId="12637"/>
    <cellStyle name="SAPBEXheaderItem 31 6" xfId="16743"/>
    <cellStyle name="SAPBEXheaderItem 31 7" xfId="17333"/>
    <cellStyle name="SAPBEXheaderItem 31 8" xfId="21439"/>
    <cellStyle name="SAPBEXheaderItem 31 9" xfId="21991"/>
    <cellStyle name="SAPBEXheaderItem 32" xfId="4179"/>
    <cellStyle name="SAPBEXheaderItem 32 2" xfId="6717"/>
    <cellStyle name="SAPBEXheaderItem 32 3" xfId="9248"/>
    <cellStyle name="SAPBEXheaderItem 32 4" xfId="10851"/>
    <cellStyle name="SAPBEXheaderItem 32 5" xfId="13216"/>
    <cellStyle name="SAPBEXheaderItem 32 6" xfId="16516"/>
    <cellStyle name="SAPBEXheaderItem 32 7" xfId="17912"/>
    <cellStyle name="SAPBEXheaderItem 32 8" xfId="21212"/>
    <cellStyle name="SAPBEXheaderItem 32 9" xfId="22522"/>
    <cellStyle name="SAPBEXheaderItem 33" xfId="4126"/>
    <cellStyle name="SAPBEXheaderItem 33 2" xfId="6664"/>
    <cellStyle name="SAPBEXheaderItem 33 3" xfId="8770"/>
    <cellStyle name="SAPBEXheaderItem 33 4" xfId="11997"/>
    <cellStyle name="SAPBEXheaderItem 33 5" xfId="14871"/>
    <cellStyle name="SAPBEXheaderItem 33 6" xfId="16871"/>
    <cellStyle name="SAPBEXheaderItem 33 7" xfId="19567"/>
    <cellStyle name="SAPBEXheaderItem 33 8" xfId="21567"/>
    <cellStyle name="SAPBEXheaderItem 33 9" xfId="24041"/>
    <cellStyle name="SAPBEXheaderItem 34" xfId="4264"/>
    <cellStyle name="SAPBEXheaderItem 34 2" xfId="6802"/>
    <cellStyle name="SAPBEXheaderItem 34 3" xfId="10089"/>
    <cellStyle name="SAPBEXheaderItem 34 4" xfId="10150"/>
    <cellStyle name="SAPBEXheaderItem 34 5" xfId="12373"/>
    <cellStyle name="SAPBEXheaderItem 34 6" xfId="16891"/>
    <cellStyle name="SAPBEXheaderItem 34 7" xfId="17069"/>
    <cellStyle name="SAPBEXheaderItem 34 8" xfId="21587"/>
    <cellStyle name="SAPBEXheaderItem 34 9" xfId="21758"/>
    <cellStyle name="SAPBEXheaderItem 35" xfId="4307"/>
    <cellStyle name="SAPBEXheaderItem 35 2" xfId="6845"/>
    <cellStyle name="SAPBEXheaderItem 35 3" xfId="8396"/>
    <cellStyle name="SAPBEXheaderItem 35 4" xfId="11952"/>
    <cellStyle name="SAPBEXheaderItem 35 5" xfId="14426"/>
    <cellStyle name="SAPBEXheaderItem 35 6" xfId="16398"/>
    <cellStyle name="SAPBEXheaderItem 35 7" xfId="19122"/>
    <cellStyle name="SAPBEXheaderItem 35 8" xfId="21094"/>
    <cellStyle name="SAPBEXheaderItem 35 9" xfId="23627"/>
    <cellStyle name="SAPBEXheaderItem 36" xfId="4350"/>
    <cellStyle name="SAPBEXheaderItem 36 2" xfId="6888"/>
    <cellStyle name="SAPBEXheaderItem 36 3" xfId="9479"/>
    <cellStyle name="SAPBEXheaderItem 36 4" xfId="10266"/>
    <cellStyle name="SAPBEXheaderItem 36 5" xfId="12576"/>
    <cellStyle name="SAPBEXheaderItem 36 6" xfId="15006"/>
    <cellStyle name="SAPBEXheaderItem 36 7" xfId="17272"/>
    <cellStyle name="SAPBEXheaderItem 36 8" xfId="19702"/>
    <cellStyle name="SAPBEXheaderItem 36 9" xfId="21935"/>
    <cellStyle name="SAPBEXheaderItem 37" xfId="4393"/>
    <cellStyle name="SAPBEXheaderItem 37 2" xfId="6931"/>
    <cellStyle name="SAPBEXheaderItem 37 3" xfId="10230"/>
    <cellStyle name="SAPBEXheaderItem 37 4" xfId="10330"/>
    <cellStyle name="SAPBEXheaderItem 37 5" xfId="12649"/>
    <cellStyle name="SAPBEXheaderItem 37 6" xfId="16600"/>
    <cellStyle name="SAPBEXheaderItem 37 7" xfId="17345"/>
    <cellStyle name="SAPBEXheaderItem 37 8" xfId="21296"/>
    <cellStyle name="SAPBEXheaderItem 37 9" xfId="22001"/>
    <cellStyle name="SAPBEXheaderItem 38" xfId="4436"/>
    <cellStyle name="SAPBEXheaderItem 38 2" xfId="6974"/>
    <cellStyle name="SAPBEXheaderItem 38 3" xfId="8708"/>
    <cellStyle name="SAPBEXheaderItem 38 4" xfId="11923"/>
    <cellStyle name="SAPBEXheaderItem 38 5" xfId="14396"/>
    <cellStyle name="SAPBEXheaderItem 38 6" xfId="16335"/>
    <cellStyle name="SAPBEXheaderItem 38 7" xfId="19092"/>
    <cellStyle name="SAPBEXheaderItem 38 8" xfId="21031"/>
    <cellStyle name="SAPBEXheaderItem 38 9" xfId="23598"/>
    <cellStyle name="SAPBEXheaderItem 39" xfId="4403"/>
    <cellStyle name="SAPBEXheaderItem 39 2" xfId="6941"/>
    <cellStyle name="SAPBEXheaderItem 39 3" xfId="9647"/>
    <cellStyle name="SAPBEXheaderItem 39 4" xfId="8297"/>
    <cellStyle name="SAPBEXheaderItem 39 5" xfId="12460"/>
    <cellStyle name="SAPBEXheaderItem 39 6" xfId="16141"/>
    <cellStyle name="SAPBEXheaderItem 39 7" xfId="17156"/>
    <cellStyle name="SAPBEXheaderItem 39 8" xfId="20837"/>
    <cellStyle name="SAPBEXheaderItem 39 9" xfId="21837"/>
    <cellStyle name="SAPBEXheaderItem 4" xfId="3167"/>
    <cellStyle name="SAPBEXheaderItem 4 2" xfId="5705"/>
    <cellStyle name="SAPBEXheaderItem 4 3" xfId="8262"/>
    <cellStyle name="SAPBEXheaderItem 4 4" xfId="12254"/>
    <cellStyle name="SAPBEXheaderItem 4 5" xfId="12308"/>
    <cellStyle name="SAPBEXheaderItem 4 6" xfId="15264"/>
    <cellStyle name="SAPBEXheaderItem 4 7" xfId="17004"/>
    <cellStyle name="SAPBEXheaderItem 4 8" xfId="19960"/>
    <cellStyle name="SAPBEXheaderItem 4 9" xfId="21700"/>
    <cellStyle name="SAPBEXheaderItem 40" xfId="4522"/>
    <cellStyle name="SAPBEXheaderItem 40 2" xfId="7060"/>
    <cellStyle name="SAPBEXheaderItem 40 3" xfId="7987"/>
    <cellStyle name="SAPBEXheaderItem 40 4" xfId="12251"/>
    <cellStyle name="SAPBEXheaderItem 40 5" xfId="14709"/>
    <cellStyle name="SAPBEXheaderItem 40 6" xfId="15172"/>
    <cellStyle name="SAPBEXheaderItem 40 7" xfId="19405"/>
    <cellStyle name="SAPBEXheaderItem 40 8" xfId="19868"/>
    <cellStyle name="SAPBEXheaderItem 40 9" xfId="23895"/>
    <cellStyle name="SAPBEXheaderItem 41" xfId="4546"/>
    <cellStyle name="SAPBEXheaderItem 41 2" xfId="7084"/>
    <cellStyle name="SAPBEXheaderItem 41 3" xfId="8138"/>
    <cellStyle name="SAPBEXheaderItem 41 4" xfId="10895"/>
    <cellStyle name="SAPBEXheaderItem 41 5" xfId="13264"/>
    <cellStyle name="SAPBEXheaderItem 41 6" xfId="16407"/>
    <cellStyle name="SAPBEXheaderItem 41 7" xfId="17960"/>
    <cellStyle name="SAPBEXheaderItem 41 8" xfId="21103"/>
    <cellStyle name="SAPBEXheaderItem 41 9" xfId="22566"/>
    <cellStyle name="SAPBEXheaderItem 42" xfId="4608"/>
    <cellStyle name="SAPBEXheaderItem 42 2" xfId="7146"/>
    <cellStyle name="SAPBEXheaderItem 42 3" xfId="7869"/>
    <cellStyle name="SAPBEXheaderItem 42 4" xfId="12057"/>
    <cellStyle name="SAPBEXheaderItem 42 5" xfId="14537"/>
    <cellStyle name="SAPBEXheaderItem 42 6" xfId="14351"/>
    <cellStyle name="SAPBEXheaderItem 42 7" xfId="19233"/>
    <cellStyle name="SAPBEXheaderItem 42 8" xfId="19047"/>
    <cellStyle name="SAPBEXheaderItem 42 9" xfId="23729"/>
    <cellStyle name="SAPBEXheaderItem 43" xfId="4651"/>
    <cellStyle name="SAPBEXheaderItem 43 2" xfId="7189"/>
    <cellStyle name="SAPBEXheaderItem 43 3" xfId="8181"/>
    <cellStyle name="SAPBEXheaderItem 43 4" xfId="11800"/>
    <cellStyle name="SAPBEXheaderItem 43 5" xfId="14257"/>
    <cellStyle name="SAPBEXheaderItem 43 6" xfId="15150"/>
    <cellStyle name="SAPBEXheaderItem 43 7" xfId="18953"/>
    <cellStyle name="SAPBEXheaderItem 43 8" xfId="19846"/>
    <cellStyle name="SAPBEXheaderItem 43 9" xfId="23475"/>
    <cellStyle name="SAPBEXheaderItem 44" xfId="4693"/>
    <cellStyle name="SAPBEXheaderItem 44 2" xfId="7231"/>
    <cellStyle name="SAPBEXheaderItem 44 3" xfId="8625"/>
    <cellStyle name="SAPBEXheaderItem 44 4" xfId="9908"/>
    <cellStyle name="SAPBEXheaderItem 44 5" xfId="12448"/>
    <cellStyle name="SAPBEXheaderItem 44 6" xfId="16214"/>
    <cellStyle name="SAPBEXheaderItem 44 7" xfId="17144"/>
    <cellStyle name="SAPBEXheaderItem 44 8" xfId="20910"/>
    <cellStyle name="SAPBEXheaderItem 44 9" xfId="21827"/>
    <cellStyle name="SAPBEXheaderItem 45" xfId="4736"/>
    <cellStyle name="SAPBEXheaderItem 45 2" xfId="7274"/>
    <cellStyle name="SAPBEXheaderItem 45 3" xfId="9183"/>
    <cellStyle name="SAPBEXheaderItem 45 4" xfId="11946"/>
    <cellStyle name="SAPBEXheaderItem 45 5" xfId="14419"/>
    <cellStyle name="SAPBEXheaderItem 45 6" xfId="16767"/>
    <cellStyle name="SAPBEXheaderItem 45 7" xfId="19115"/>
    <cellStyle name="SAPBEXheaderItem 45 8" xfId="21463"/>
    <cellStyle name="SAPBEXheaderItem 45 9" xfId="23621"/>
    <cellStyle name="SAPBEXheaderItem 46" xfId="4499"/>
    <cellStyle name="SAPBEXheaderItem 46 2" xfId="7037"/>
    <cellStyle name="SAPBEXheaderItem 46 3" xfId="8685"/>
    <cellStyle name="SAPBEXheaderItem 46 4" xfId="10751"/>
    <cellStyle name="SAPBEXheaderItem 46 5" xfId="13106"/>
    <cellStyle name="SAPBEXheaderItem 46 6" xfId="14959"/>
    <cellStyle name="SAPBEXheaderItem 46 7" xfId="17802"/>
    <cellStyle name="SAPBEXheaderItem 46 8" xfId="19655"/>
    <cellStyle name="SAPBEXheaderItem 46 9" xfId="22423"/>
    <cellStyle name="SAPBEXheaderItem 47" xfId="4798"/>
    <cellStyle name="SAPBEXheaderItem 47 2" xfId="7336"/>
    <cellStyle name="SAPBEXheaderItem 47 3" xfId="5533"/>
    <cellStyle name="SAPBEXheaderItem 47 4" xfId="10561"/>
    <cellStyle name="SAPBEXheaderItem 47 5" xfId="12905"/>
    <cellStyle name="SAPBEXheaderItem 47 6" xfId="16921"/>
    <cellStyle name="SAPBEXheaderItem 47 7" xfId="17601"/>
    <cellStyle name="SAPBEXheaderItem 47 8" xfId="21617"/>
    <cellStyle name="SAPBEXheaderItem 47 9" xfId="22232"/>
    <cellStyle name="SAPBEXheaderItem 48" xfId="4841"/>
    <cellStyle name="SAPBEXheaderItem 48 2" xfId="7379"/>
    <cellStyle name="SAPBEXheaderItem 48 3" xfId="9114"/>
    <cellStyle name="SAPBEXheaderItem 48 4" xfId="10783"/>
    <cellStyle name="SAPBEXheaderItem 48 5" xfId="13139"/>
    <cellStyle name="SAPBEXheaderItem 48 6" xfId="16316"/>
    <cellStyle name="SAPBEXheaderItem 48 7" xfId="17835"/>
    <cellStyle name="SAPBEXheaderItem 48 8" xfId="21012"/>
    <cellStyle name="SAPBEXheaderItem 48 9" xfId="22454"/>
    <cellStyle name="SAPBEXheaderItem 49" xfId="4808"/>
    <cellStyle name="SAPBEXheaderItem 49 2" xfId="7346"/>
    <cellStyle name="SAPBEXheaderItem 49 3" xfId="9486"/>
    <cellStyle name="SAPBEXheaderItem 49 4" xfId="12167"/>
    <cellStyle name="SAPBEXheaderItem 49 5" xfId="14650"/>
    <cellStyle name="SAPBEXheaderItem 49 6" xfId="16415"/>
    <cellStyle name="SAPBEXheaderItem 49 7" xfId="19346"/>
    <cellStyle name="SAPBEXheaderItem 49 8" xfId="21111"/>
    <cellStyle name="SAPBEXheaderItem 49 9" xfId="23841"/>
    <cellStyle name="SAPBEXheaderItem 5" xfId="3210"/>
    <cellStyle name="SAPBEXheaderItem 5 2" xfId="5748"/>
    <cellStyle name="SAPBEXheaderItem 5 3" xfId="9728"/>
    <cellStyle name="SAPBEXheaderItem 5 4" xfId="10615"/>
    <cellStyle name="SAPBEXheaderItem 5 5" xfId="12963"/>
    <cellStyle name="SAPBEXheaderItem 5 6" xfId="16019"/>
    <cellStyle name="SAPBEXheaderItem 5 7" xfId="17659"/>
    <cellStyle name="SAPBEXheaderItem 5 8" xfId="20715"/>
    <cellStyle name="SAPBEXheaderItem 5 9" xfId="22288"/>
    <cellStyle name="SAPBEXheaderItem 50" xfId="4922"/>
    <cellStyle name="SAPBEXheaderItem 50 2" xfId="7460"/>
    <cellStyle name="SAPBEXheaderItem 50 3" xfId="8819"/>
    <cellStyle name="SAPBEXheaderItem 50 4" xfId="9517"/>
    <cellStyle name="SAPBEXheaderItem 50 5" xfId="12536"/>
    <cellStyle name="SAPBEXheaderItem 50 6" xfId="16945"/>
    <cellStyle name="SAPBEXheaderItem 50 7" xfId="17232"/>
    <cellStyle name="SAPBEXheaderItem 50 8" xfId="21641"/>
    <cellStyle name="SAPBEXheaderItem 50 9" xfId="21900"/>
    <cellStyle name="SAPBEXheaderItem 51" xfId="4960"/>
    <cellStyle name="SAPBEXheaderItem 51 2" xfId="7498"/>
    <cellStyle name="SAPBEXheaderItem 51 3" xfId="8199"/>
    <cellStyle name="SAPBEXheaderItem 51 4" xfId="10647"/>
    <cellStyle name="SAPBEXheaderItem 51 5" xfId="12996"/>
    <cellStyle name="SAPBEXheaderItem 51 6" xfId="15068"/>
    <cellStyle name="SAPBEXheaderItem 51 7" xfId="17692"/>
    <cellStyle name="SAPBEXheaderItem 51 8" xfId="19764"/>
    <cellStyle name="SAPBEXheaderItem 51 9" xfId="22320"/>
    <cellStyle name="SAPBEXheaderItem 52" xfId="5000"/>
    <cellStyle name="SAPBEXheaderItem 52 2" xfId="7538"/>
    <cellStyle name="SAPBEXheaderItem 52 3" xfId="9985"/>
    <cellStyle name="SAPBEXheaderItem 52 4" xfId="10244"/>
    <cellStyle name="SAPBEXheaderItem 52 5" xfId="12551"/>
    <cellStyle name="SAPBEXheaderItem 52 6" xfId="15778"/>
    <cellStyle name="SAPBEXheaderItem 52 7" xfId="17247"/>
    <cellStyle name="SAPBEXheaderItem 52 8" xfId="20474"/>
    <cellStyle name="SAPBEXheaderItem 52 9" xfId="21913"/>
    <cellStyle name="SAPBEXheaderItem 53" xfId="5037"/>
    <cellStyle name="SAPBEXheaderItem 53 2" xfId="7575"/>
    <cellStyle name="SAPBEXheaderItem 53 3" xfId="8253"/>
    <cellStyle name="SAPBEXheaderItem 53 4" xfId="11639"/>
    <cellStyle name="SAPBEXheaderItem 53 5" xfId="14083"/>
    <cellStyle name="SAPBEXheaderItem 53 6" xfId="15479"/>
    <cellStyle name="SAPBEXheaderItem 53 7" xfId="18779"/>
    <cellStyle name="SAPBEXheaderItem 53 8" xfId="20175"/>
    <cellStyle name="SAPBEXheaderItem 53 9" xfId="23314"/>
    <cellStyle name="SAPBEXheaderItem 54" xfId="5068"/>
    <cellStyle name="SAPBEXheaderItem 54 2" xfId="7606"/>
    <cellStyle name="SAPBEXheaderItem 54 3" xfId="9869"/>
    <cellStyle name="SAPBEXheaderItem 54 4" xfId="10808"/>
    <cellStyle name="SAPBEXheaderItem 54 5" xfId="13169"/>
    <cellStyle name="SAPBEXheaderItem 54 6" xfId="16421"/>
    <cellStyle name="SAPBEXheaderItem 54 7" xfId="17865"/>
    <cellStyle name="SAPBEXheaderItem 54 8" xfId="21117"/>
    <cellStyle name="SAPBEXheaderItem 54 9" xfId="22479"/>
    <cellStyle name="SAPBEXheaderItem 55" xfId="5098"/>
    <cellStyle name="SAPBEXheaderItem 55 2" xfId="7636"/>
    <cellStyle name="SAPBEXheaderItem 55 3" xfId="9187"/>
    <cellStyle name="SAPBEXheaderItem 55 4" xfId="12159"/>
    <cellStyle name="SAPBEXheaderItem 55 5" xfId="14642"/>
    <cellStyle name="SAPBEXheaderItem 55 6" xfId="16881"/>
    <cellStyle name="SAPBEXheaderItem 55 7" xfId="19338"/>
    <cellStyle name="SAPBEXheaderItem 55 8" xfId="21577"/>
    <cellStyle name="SAPBEXheaderItem 55 9" xfId="23833"/>
    <cellStyle name="SAPBEXheaderItem 56" xfId="5140"/>
    <cellStyle name="SAPBEXheaderItem 56 2" xfId="7678"/>
    <cellStyle name="SAPBEXheaderItem 56 3" xfId="9744"/>
    <cellStyle name="SAPBEXheaderItem 56 4" xfId="10635"/>
    <cellStyle name="SAPBEXheaderItem 56 5" xfId="12984"/>
    <cellStyle name="SAPBEXheaderItem 56 6" xfId="16150"/>
    <cellStyle name="SAPBEXheaderItem 56 7" xfId="17680"/>
    <cellStyle name="SAPBEXheaderItem 56 8" xfId="20846"/>
    <cellStyle name="SAPBEXheaderItem 56 9" xfId="22308"/>
    <cellStyle name="SAPBEXheaderItem 57" xfId="5209"/>
    <cellStyle name="SAPBEXheaderItem 57 2" xfId="7748"/>
    <cellStyle name="SAPBEXheaderItem 57 3" xfId="9665"/>
    <cellStyle name="SAPBEXheaderItem 57 4" xfId="10520"/>
    <cellStyle name="SAPBEXheaderItem 57 5" xfId="12860"/>
    <cellStyle name="SAPBEXheaderItem 57 6" xfId="16647"/>
    <cellStyle name="SAPBEXheaderItem 57 7" xfId="17556"/>
    <cellStyle name="SAPBEXheaderItem 57 8" xfId="21343"/>
    <cellStyle name="SAPBEXheaderItem 57 9" xfId="22191"/>
    <cellStyle name="SAPBEXheaderItem 58" xfId="5175"/>
    <cellStyle name="SAPBEXheaderItem 58 2" xfId="7963"/>
    <cellStyle name="SAPBEXheaderItem 58 3" xfId="9200"/>
    <cellStyle name="SAPBEXheaderItem 58 4" xfId="14857"/>
    <cellStyle name="SAPBEXheaderItem 58 5" xfId="15021"/>
    <cellStyle name="SAPBEXheaderItem 58 6" xfId="19553"/>
    <cellStyle name="SAPBEXheaderItem 58 7" xfId="19717"/>
    <cellStyle name="SAPBEXheaderItem 58 8" xfId="24029"/>
    <cellStyle name="SAPBEXheaderItem 59" xfId="8640"/>
    <cellStyle name="SAPBEXheaderItem 6" xfId="3253"/>
    <cellStyle name="SAPBEXheaderItem 6 2" xfId="5791"/>
    <cellStyle name="SAPBEXheaderItem 6 3" xfId="8668"/>
    <cellStyle name="SAPBEXheaderItem 6 4" xfId="11113"/>
    <cellStyle name="SAPBEXheaderItem 6 5" xfId="13507"/>
    <cellStyle name="SAPBEXheaderItem 6 6" xfId="16387"/>
    <cellStyle name="SAPBEXheaderItem 6 7" xfId="18203"/>
    <cellStyle name="SAPBEXheaderItem 6 8" xfId="21083"/>
    <cellStyle name="SAPBEXheaderItem 6 9" xfId="22786"/>
    <cellStyle name="SAPBEXheaderItem 60" xfId="10581"/>
    <cellStyle name="SAPBEXheaderItem 61" xfId="12928"/>
    <cellStyle name="SAPBEXheaderItem 62" xfId="13819"/>
    <cellStyle name="SAPBEXheaderItem 63" xfId="17624"/>
    <cellStyle name="SAPBEXheaderItem 64" xfId="18515"/>
    <cellStyle name="SAPBEXheaderItem 65" xfId="22254"/>
    <cellStyle name="SAPBEXheaderItem 7" xfId="3296"/>
    <cellStyle name="SAPBEXheaderItem 7 2" xfId="5834"/>
    <cellStyle name="SAPBEXheaderItem 7 3" xfId="8159"/>
    <cellStyle name="SAPBEXheaderItem 7 4" xfId="10087"/>
    <cellStyle name="SAPBEXheaderItem 7 5" xfId="12464"/>
    <cellStyle name="SAPBEXheaderItem 7 6" xfId="16844"/>
    <cellStyle name="SAPBEXheaderItem 7 7" xfId="17160"/>
    <cellStyle name="SAPBEXheaderItem 7 8" xfId="21540"/>
    <cellStyle name="SAPBEXheaderItem 7 9" xfId="21841"/>
    <cellStyle name="SAPBEXheaderItem 8" xfId="3339"/>
    <cellStyle name="SAPBEXheaderItem 8 2" xfId="5877"/>
    <cellStyle name="SAPBEXheaderItem 8 3" xfId="8002"/>
    <cellStyle name="SAPBEXheaderItem 8 4" xfId="11833"/>
    <cellStyle name="SAPBEXheaderItem 8 5" xfId="14291"/>
    <cellStyle name="SAPBEXheaderItem 8 6" xfId="16085"/>
    <cellStyle name="SAPBEXheaderItem 8 7" xfId="18987"/>
    <cellStyle name="SAPBEXheaderItem 8 8" xfId="20781"/>
    <cellStyle name="SAPBEXheaderItem 8 9" xfId="23508"/>
    <cellStyle name="SAPBEXheaderItem 9" xfId="3382"/>
    <cellStyle name="SAPBEXheaderItem 9 2" xfId="5920"/>
    <cellStyle name="SAPBEXheaderItem 9 3" xfId="8722"/>
    <cellStyle name="SAPBEXheaderItem 9 4" xfId="9384"/>
    <cellStyle name="SAPBEXheaderItem 9 5" xfId="14911"/>
    <cellStyle name="SAPBEXheaderItem 9 6" xfId="16802"/>
    <cellStyle name="SAPBEXheaderItem 9 7" xfId="19607"/>
    <cellStyle name="SAPBEXheaderItem 9 8" xfId="21498"/>
    <cellStyle name="SAPBEXheaderItem 9 9" xfId="24075"/>
    <cellStyle name="SAPBEXheaderText" xfId="2960"/>
    <cellStyle name="SAPBEXheaderText 10" xfId="3423"/>
    <cellStyle name="SAPBEXheaderText 10 2" xfId="5961"/>
    <cellStyle name="SAPBEXheaderText 10 3" xfId="9592"/>
    <cellStyle name="SAPBEXheaderText 10 4" xfId="11054"/>
    <cellStyle name="SAPBEXheaderText 10 5" xfId="13439"/>
    <cellStyle name="SAPBEXheaderText 10 6" xfId="16518"/>
    <cellStyle name="SAPBEXheaderText 10 7" xfId="18135"/>
    <cellStyle name="SAPBEXheaderText 10 8" xfId="21214"/>
    <cellStyle name="SAPBEXheaderText 10 9" xfId="22727"/>
    <cellStyle name="SAPBEXheaderText 11" xfId="3469"/>
    <cellStyle name="SAPBEXheaderText 11 2" xfId="6007"/>
    <cellStyle name="SAPBEXheaderText 11 3" xfId="9475"/>
    <cellStyle name="SAPBEXheaderText 11 4" xfId="12180"/>
    <cellStyle name="SAPBEXheaderText 11 5" xfId="14663"/>
    <cellStyle name="SAPBEXheaderText 11 6" xfId="15171"/>
    <cellStyle name="SAPBEXheaderText 11 7" xfId="19359"/>
    <cellStyle name="SAPBEXheaderText 11 8" xfId="19867"/>
    <cellStyle name="SAPBEXheaderText 11 9" xfId="23854"/>
    <cellStyle name="SAPBEXheaderText 12" xfId="3415"/>
    <cellStyle name="SAPBEXheaderText 12 2" xfId="5953"/>
    <cellStyle name="SAPBEXheaderText 12 3" xfId="10003"/>
    <cellStyle name="SAPBEXheaderText 12 4" xfId="10079"/>
    <cellStyle name="SAPBEXheaderText 12 5" xfId="14603"/>
    <cellStyle name="SAPBEXheaderText 12 6" xfId="15452"/>
    <cellStyle name="SAPBEXheaderText 12 7" xfId="19299"/>
    <cellStyle name="SAPBEXheaderText 12 8" xfId="20148"/>
    <cellStyle name="SAPBEXheaderText 12 9" xfId="23795"/>
    <cellStyle name="SAPBEXheaderText 13" xfId="3552"/>
    <cellStyle name="SAPBEXheaderText 13 2" xfId="6090"/>
    <cellStyle name="SAPBEXheaderText 13 3" xfId="7986"/>
    <cellStyle name="SAPBEXheaderText 13 4" xfId="12153"/>
    <cellStyle name="SAPBEXheaderText 13 5" xfId="14636"/>
    <cellStyle name="SAPBEXheaderText 13 6" xfId="16321"/>
    <cellStyle name="SAPBEXheaderText 13 7" xfId="19332"/>
    <cellStyle name="SAPBEXheaderText 13 8" xfId="21017"/>
    <cellStyle name="SAPBEXheaderText 13 9" xfId="23827"/>
    <cellStyle name="SAPBEXheaderText 14" xfId="3493"/>
    <cellStyle name="SAPBEXheaderText 14 2" xfId="6031"/>
    <cellStyle name="SAPBEXheaderText 14 3" xfId="10029"/>
    <cellStyle name="SAPBEXheaderText 14 4" xfId="12097"/>
    <cellStyle name="SAPBEXheaderText 14 5" xfId="12324"/>
    <cellStyle name="SAPBEXheaderText 14 6" xfId="16091"/>
    <cellStyle name="SAPBEXheaderText 14 7" xfId="17020"/>
    <cellStyle name="SAPBEXheaderText 14 8" xfId="20787"/>
    <cellStyle name="SAPBEXheaderText 14 9" xfId="21714"/>
    <cellStyle name="SAPBEXheaderText 15" xfId="3608"/>
    <cellStyle name="SAPBEXheaderText 15 2" xfId="6146"/>
    <cellStyle name="SAPBEXheaderText 15 3" xfId="9220"/>
    <cellStyle name="SAPBEXheaderText 15 4" xfId="12257"/>
    <cellStyle name="SAPBEXheaderText 15 5" xfId="12350"/>
    <cellStyle name="SAPBEXheaderText 15 6" xfId="15563"/>
    <cellStyle name="SAPBEXheaderText 15 7" xfId="17046"/>
    <cellStyle name="SAPBEXheaderText 15 8" xfId="20259"/>
    <cellStyle name="SAPBEXheaderText 15 9" xfId="21738"/>
    <cellStyle name="SAPBEXheaderText 16" xfId="3553"/>
    <cellStyle name="SAPBEXheaderText 16 2" xfId="6091"/>
    <cellStyle name="SAPBEXheaderText 16 3" xfId="8144"/>
    <cellStyle name="SAPBEXheaderText 16 4" xfId="12103"/>
    <cellStyle name="SAPBEXheaderText 16 5" xfId="12749"/>
    <cellStyle name="SAPBEXheaderText 16 6" xfId="16326"/>
    <cellStyle name="SAPBEXheaderText 16 7" xfId="17445"/>
    <cellStyle name="SAPBEXheaderText 16 8" xfId="21022"/>
    <cellStyle name="SAPBEXheaderText 16 9" xfId="22095"/>
    <cellStyle name="SAPBEXheaderText 17" xfId="3664"/>
    <cellStyle name="SAPBEXheaderText 17 2" xfId="6202"/>
    <cellStyle name="SAPBEXheaderText 17 3" xfId="8361"/>
    <cellStyle name="SAPBEXheaderText 17 4" xfId="10139"/>
    <cellStyle name="SAPBEXheaderText 17 5" xfId="12491"/>
    <cellStyle name="SAPBEXheaderText 17 6" xfId="15155"/>
    <cellStyle name="SAPBEXheaderText 17 7" xfId="17187"/>
    <cellStyle name="SAPBEXheaderText 17 8" xfId="19851"/>
    <cellStyle name="SAPBEXheaderText 17 9" xfId="21864"/>
    <cellStyle name="SAPBEXheaderText 18" xfId="3624"/>
    <cellStyle name="SAPBEXheaderText 18 2" xfId="6162"/>
    <cellStyle name="SAPBEXheaderText 18 3" xfId="9752"/>
    <cellStyle name="SAPBEXheaderText 18 4" xfId="11670"/>
    <cellStyle name="SAPBEXheaderText 18 5" xfId="14117"/>
    <cellStyle name="SAPBEXheaderText 18 6" xfId="15131"/>
    <cellStyle name="SAPBEXheaderText 18 7" xfId="18813"/>
    <cellStyle name="SAPBEXheaderText 18 8" xfId="19827"/>
    <cellStyle name="SAPBEXheaderText 18 9" xfId="23344"/>
    <cellStyle name="SAPBEXheaderText 19" xfId="3726"/>
    <cellStyle name="SAPBEXheaderText 19 2" xfId="6264"/>
    <cellStyle name="SAPBEXheaderText 19 3" xfId="9570"/>
    <cellStyle name="SAPBEXheaderText 19 4" xfId="10993"/>
    <cellStyle name="SAPBEXheaderText 19 5" xfId="13367"/>
    <cellStyle name="SAPBEXheaderText 19 6" xfId="16180"/>
    <cellStyle name="SAPBEXheaderText 19 7" xfId="18063"/>
    <cellStyle name="SAPBEXheaderText 19 8" xfId="20876"/>
    <cellStyle name="SAPBEXheaderText 19 9" xfId="22666"/>
    <cellStyle name="SAPBEXheaderText 2" xfId="3079"/>
    <cellStyle name="SAPBEXheaderText 2 2" xfId="5617"/>
    <cellStyle name="SAPBEXheaderText 2 3" xfId="9996"/>
    <cellStyle name="SAPBEXheaderText 2 4" xfId="10702"/>
    <cellStyle name="SAPBEXheaderText 2 5" xfId="13055"/>
    <cellStyle name="SAPBEXheaderText 2 6" xfId="15969"/>
    <cellStyle name="SAPBEXheaderText 2 7" xfId="17751"/>
    <cellStyle name="SAPBEXheaderText 2 8" xfId="20665"/>
    <cellStyle name="SAPBEXheaderText 2 9" xfId="22375"/>
    <cellStyle name="SAPBEXheaderText 20" xfId="3674"/>
    <cellStyle name="SAPBEXheaderText 20 2" xfId="6212"/>
    <cellStyle name="SAPBEXheaderText 20 3" xfId="9357"/>
    <cellStyle name="SAPBEXheaderText 20 4" xfId="10874"/>
    <cellStyle name="SAPBEXheaderText 20 5" xfId="12410"/>
    <cellStyle name="SAPBEXheaderText 20 6" xfId="16593"/>
    <cellStyle name="SAPBEXheaderText 20 7" xfId="17106"/>
    <cellStyle name="SAPBEXheaderText 20 8" xfId="21289"/>
    <cellStyle name="SAPBEXheaderText 20 9" xfId="21792"/>
    <cellStyle name="SAPBEXheaderText 21" xfId="3788"/>
    <cellStyle name="SAPBEXheaderText 21 2" xfId="6326"/>
    <cellStyle name="SAPBEXheaderText 21 3" xfId="5529"/>
    <cellStyle name="SAPBEXheaderText 21 4" xfId="11437"/>
    <cellStyle name="SAPBEXheaderText 21 5" xfId="13855"/>
    <cellStyle name="SAPBEXheaderText 21 6" xfId="15338"/>
    <cellStyle name="SAPBEXheaderText 21 7" xfId="18551"/>
    <cellStyle name="SAPBEXheaderText 21 8" xfId="20034"/>
    <cellStyle name="SAPBEXheaderText 21 9" xfId="23112"/>
    <cellStyle name="SAPBEXheaderText 22" xfId="3825"/>
    <cellStyle name="SAPBEXheaderText 22 2" xfId="6363"/>
    <cellStyle name="SAPBEXheaderText 22 3" xfId="8063"/>
    <cellStyle name="SAPBEXheaderText 22 4" xfId="11427"/>
    <cellStyle name="SAPBEXheaderText 22 5" xfId="13845"/>
    <cellStyle name="SAPBEXheaderText 22 6" xfId="15664"/>
    <cellStyle name="SAPBEXheaderText 22 7" xfId="18541"/>
    <cellStyle name="SAPBEXheaderText 22 8" xfId="20360"/>
    <cellStyle name="SAPBEXheaderText 22 9" xfId="23102"/>
    <cellStyle name="SAPBEXheaderText 23" xfId="3776"/>
    <cellStyle name="SAPBEXheaderText 23 2" xfId="6314"/>
    <cellStyle name="SAPBEXheaderText 23 3" xfId="9802"/>
    <cellStyle name="SAPBEXheaderText 23 4" xfId="11434"/>
    <cellStyle name="SAPBEXheaderText 23 5" xfId="13852"/>
    <cellStyle name="SAPBEXheaderText 23 6" xfId="16187"/>
    <cellStyle name="SAPBEXheaderText 23 7" xfId="18548"/>
    <cellStyle name="SAPBEXheaderText 23 8" xfId="20883"/>
    <cellStyle name="SAPBEXheaderText 23 9" xfId="23109"/>
    <cellStyle name="SAPBEXheaderText 24" xfId="3805"/>
    <cellStyle name="SAPBEXheaderText 24 2" xfId="6343"/>
    <cellStyle name="SAPBEXheaderText 24 3" xfId="9779"/>
    <cellStyle name="SAPBEXheaderText 24 4" xfId="11368"/>
    <cellStyle name="SAPBEXheaderText 24 5" xfId="13781"/>
    <cellStyle name="SAPBEXheaderText 24 6" xfId="16176"/>
    <cellStyle name="SAPBEXheaderText 24 7" xfId="18477"/>
    <cellStyle name="SAPBEXheaderText 24 8" xfId="20872"/>
    <cellStyle name="SAPBEXheaderText 24 9" xfId="23042"/>
    <cellStyle name="SAPBEXheaderText 25" xfId="3900"/>
    <cellStyle name="SAPBEXheaderText 25 2" xfId="6438"/>
    <cellStyle name="SAPBEXheaderText 25 3" xfId="9939"/>
    <cellStyle name="SAPBEXheaderText 25 4" xfId="11010"/>
    <cellStyle name="SAPBEXheaderText 25 5" xfId="13387"/>
    <cellStyle name="SAPBEXheaderText 25 6" xfId="16448"/>
    <cellStyle name="SAPBEXheaderText 25 7" xfId="18083"/>
    <cellStyle name="SAPBEXheaderText 25 8" xfId="21144"/>
    <cellStyle name="SAPBEXheaderText 25 9" xfId="22683"/>
    <cellStyle name="SAPBEXheaderText 26" xfId="3943"/>
    <cellStyle name="SAPBEXheaderText 26 2" xfId="6481"/>
    <cellStyle name="SAPBEXheaderText 26 3" xfId="8680"/>
    <cellStyle name="SAPBEXheaderText 26 4" xfId="11912"/>
    <cellStyle name="SAPBEXheaderText 26 5" xfId="14384"/>
    <cellStyle name="SAPBEXheaderText 26 6" xfId="16849"/>
    <cellStyle name="SAPBEXheaderText 26 7" xfId="19080"/>
    <cellStyle name="SAPBEXheaderText 26 8" xfId="21545"/>
    <cellStyle name="SAPBEXheaderText 26 9" xfId="23587"/>
    <cellStyle name="SAPBEXheaderText 27" xfId="3986"/>
    <cellStyle name="SAPBEXheaderText 27 2" xfId="6524"/>
    <cellStyle name="SAPBEXheaderText 27 3" xfId="10201"/>
    <cellStyle name="SAPBEXheaderText 27 4" xfId="11777"/>
    <cellStyle name="SAPBEXheaderText 27 5" xfId="14231"/>
    <cellStyle name="SAPBEXheaderText 27 6" xfId="16974"/>
    <cellStyle name="SAPBEXheaderText 27 7" xfId="18927"/>
    <cellStyle name="SAPBEXheaderText 27 8" xfId="21670"/>
    <cellStyle name="SAPBEXheaderText 27 9" xfId="23451"/>
    <cellStyle name="SAPBEXheaderText 28" xfId="3946"/>
    <cellStyle name="SAPBEXheaderText 28 2" xfId="6484"/>
    <cellStyle name="SAPBEXheaderText 28 3" xfId="5498"/>
    <cellStyle name="SAPBEXheaderText 28 4" xfId="10518"/>
    <cellStyle name="SAPBEXheaderText 28 5" xfId="12858"/>
    <cellStyle name="SAPBEXheaderText 28 6" xfId="12529"/>
    <cellStyle name="SAPBEXheaderText 28 7" xfId="17554"/>
    <cellStyle name="SAPBEXheaderText 28 8" xfId="17225"/>
    <cellStyle name="SAPBEXheaderText 28 9" xfId="22189"/>
    <cellStyle name="SAPBEXheaderText 29" xfId="3972"/>
    <cellStyle name="SAPBEXheaderText 29 2" xfId="6510"/>
    <cellStyle name="SAPBEXheaderText 29 3" xfId="9483"/>
    <cellStyle name="SAPBEXheaderText 29 4" xfId="9960"/>
    <cellStyle name="SAPBEXheaderText 29 5" xfId="14534"/>
    <cellStyle name="SAPBEXheaderText 29 6" xfId="13143"/>
    <cellStyle name="SAPBEXheaderText 29 7" xfId="19230"/>
    <cellStyle name="SAPBEXheaderText 29 8" xfId="17839"/>
    <cellStyle name="SAPBEXheaderText 29 9" xfId="23726"/>
    <cellStyle name="SAPBEXheaderText 3" xfId="3023"/>
    <cellStyle name="SAPBEXheaderText 3 2" xfId="5562"/>
    <cellStyle name="SAPBEXheaderText 3 3" xfId="10207"/>
    <cellStyle name="SAPBEXheaderText 3 4" xfId="10303"/>
    <cellStyle name="SAPBEXheaderText 3 5" xfId="12617"/>
    <cellStyle name="SAPBEXheaderText 3 6" xfId="13397"/>
    <cellStyle name="SAPBEXheaderText 3 7" xfId="17313"/>
    <cellStyle name="SAPBEXheaderText 3 8" xfId="18093"/>
    <cellStyle name="SAPBEXheaderText 3 9" xfId="21973"/>
    <cellStyle name="SAPBEXheaderText 30" xfId="3804"/>
    <cellStyle name="SAPBEXheaderText 30 2" xfId="6342"/>
    <cellStyle name="SAPBEXheaderText 30 3" xfId="9322"/>
    <cellStyle name="SAPBEXheaderText 30 4" xfId="11099"/>
    <cellStyle name="SAPBEXheaderText 30 5" xfId="13492"/>
    <cellStyle name="SAPBEXheaderText 30 6" xfId="15159"/>
    <cellStyle name="SAPBEXheaderText 30 7" xfId="18188"/>
    <cellStyle name="SAPBEXheaderText 30 8" xfId="19855"/>
    <cellStyle name="SAPBEXheaderText 30 9" xfId="22772"/>
    <cellStyle name="SAPBEXheaderText 31" xfId="4134"/>
    <cellStyle name="SAPBEXheaderText 31 2" xfId="6672"/>
    <cellStyle name="SAPBEXheaderText 31 3" xfId="5486"/>
    <cellStyle name="SAPBEXheaderText 31 4" xfId="10957"/>
    <cellStyle name="SAPBEXheaderText 31 5" xfId="13328"/>
    <cellStyle name="SAPBEXheaderText 31 6" xfId="16896"/>
    <cellStyle name="SAPBEXheaderText 31 7" xfId="18024"/>
    <cellStyle name="SAPBEXheaderText 31 8" xfId="21592"/>
    <cellStyle name="SAPBEXheaderText 31 9" xfId="22628"/>
    <cellStyle name="SAPBEXheaderText 32" xfId="4177"/>
    <cellStyle name="SAPBEXheaderText 32 2" xfId="6715"/>
    <cellStyle name="SAPBEXheaderText 32 3" xfId="8663"/>
    <cellStyle name="SAPBEXheaderText 32 4" xfId="10856"/>
    <cellStyle name="SAPBEXheaderText 32 5" xfId="13221"/>
    <cellStyle name="SAPBEXheaderText 32 6" xfId="15534"/>
    <cellStyle name="SAPBEXheaderText 32 7" xfId="17917"/>
    <cellStyle name="SAPBEXheaderText 32 8" xfId="20230"/>
    <cellStyle name="SAPBEXheaderText 32 9" xfId="22527"/>
    <cellStyle name="SAPBEXheaderText 33" xfId="4222"/>
    <cellStyle name="SAPBEXheaderText 33 2" xfId="6760"/>
    <cellStyle name="SAPBEXheaderText 33 3" xfId="8274"/>
    <cellStyle name="SAPBEXheaderText 33 4" xfId="10398"/>
    <cellStyle name="SAPBEXheaderText 33 5" xfId="12721"/>
    <cellStyle name="SAPBEXheaderText 33 6" xfId="15134"/>
    <cellStyle name="SAPBEXheaderText 33 7" xfId="17417"/>
    <cellStyle name="SAPBEXheaderText 33 8" xfId="19830"/>
    <cellStyle name="SAPBEXheaderText 33 9" xfId="22069"/>
    <cellStyle name="SAPBEXheaderText 34" xfId="4262"/>
    <cellStyle name="SAPBEXheaderText 34 2" xfId="6800"/>
    <cellStyle name="SAPBEXheaderText 34 3" xfId="8061"/>
    <cellStyle name="SAPBEXheaderText 34 4" xfId="10018"/>
    <cellStyle name="SAPBEXheaderText 34 5" xfId="12534"/>
    <cellStyle name="SAPBEXheaderText 34 6" xfId="16301"/>
    <cellStyle name="SAPBEXheaderText 34 7" xfId="17230"/>
    <cellStyle name="SAPBEXheaderText 34 8" xfId="20997"/>
    <cellStyle name="SAPBEXheaderText 34 9" xfId="21898"/>
    <cellStyle name="SAPBEXheaderText 35" xfId="4305"/>
    <cellStyle name="SAPBEXheaderText 35 2" xfId="6843"/>
    <cellStyle name="SAPBEXheaderText 35 3" xfId="8894"/>
    <cellStyle name="SAPBEXheaderText 35 4" xfId="10597"/>
    <cellStyle name="SAPBEXheaderText 35 5" xfId="12945"/>
    <cellStyle name="SAPBEXheaderText 35 6" xfId="15743"/>
    <cellStyle name="SAPBEXheaderText 35 7" xfId="17641"/>
    <cellStyle name="SAPBEXheaderText 35 8" xfId="20439"/>
    <cellStyle name="SAPBEXheaderText 35 9" xfId="22270"/>
    <cellStyle name="SAPBEXheaderText 36" xfId="4348"/>
    <cellStyle name="SAPBEXheaderText 36 2" xfId="6886"/>
    <cellStyle name="SAPBEXheaderText 36 3" xfId="8631"/>
    <cellStyle name="SAPBEXheaderText 36 4" xfId="11166"/>
    <cellStyle name="SAPBEXheaderText 36 5" xfId="13562"/>
    <cellStyle name="SAPBEXheaderText 36 6" xfId="12593"/>
    <cellStyle name="SAPBEXheaderText 36 7" xfId="18258"/>
    <cellStyle name="SAPBEXheaderText 36 8" xfId="17289"/>
    <cellStyle name="SAPBEXheaderText 36 9" xfId="22839"/>
    <cellStyle name="SAPBEXheaderText 37" xfId="4391"/>
    <cellStyle name="SAPBEXheaderText 37 2" xfId="6929"/>
    <cellStyle name="SAPBEXheaderText 37 3" xfId="9463"/>
    <cellStyle name="SAPBEXheaderText 37 4" xfId="11595"/>
    <cellStyle name="SAPBEXheaderText 37 5" xfId="14033"/>
    <cellStyle name="SAPBEXheaderText 37 6" xfId="12835"/>
    <cellStyle name="SAPBEXheaderText 37 7" xfId="18729"/>
    <cellStyle name="SAPBEXheaderText 37 8" xfId="17531"/>
    <cellStyle name="SAPBEXheaderText 37 9" xfId="23269"/>
    <cellStyle name="SAPBEXheaderText 38" xfId="4434"/>
    <cellStyle name="SAPBEXheaderText 38 2" xfId="6972"/>
    <cellStyle name="SAPBEXheaderText 38 3" xfId="9055"/>
    <cellStyle name="SAPBEXheaderText 38 4" xfId="11719"/>
    <cellStyle name="SAPBEXheaderText 38 5" xfId="14170"/>
    <cellStyle name="SAPBEXheaderText 38 6" xfId="15162"/>
    <cellStyle name="SAPBEXheaderText 38 7" xfId="18866"/>
    <cellStyle name="SAPBEXheaderText 38 8" xfId="19858"/>
    <cellStyle name="SAPBEXheaderText 38 9" xfId="23393"/>
    <cellStyle name="SAPBEXheaderText 39" xfId="4353"/>
    <cellStyle name="SAPBEXheaderText 39 2" xfId="6891"/>
    <cellStyle name="SAPBEXheaderText 39 3" xfId="8545"/>
    <cellStyle name="SAPBEXheaderText 39 4" xfId="7942"/>
    <cellStyle name="SAPBEXheaderText 39 5" xfId="12384"/>
    <cellStyle name="SAPBEXheaderText 39 6" xfId="16393"/>
    <cellStyle name="SAPBEXheaderText 39 7" xfId="17080"/>
    <cellStyle name="SAPBEXheaderText 39 8" xfId="21089"/>
    <cellStyle name="SAPBEXheaderText 39 9" xfId="21769"/>
    <cellStyle name="SAPBEXheaderText 4" xfId="3165"/>
    <cellStyle name="SAPBEXheaderText 4 2" xfId="5703"/>
    <cellStyle name="SAPBEXheaderText 4 3" xfId="10042"/>
    <cellStyle name="SAPBEXheaderText 4 4" xfId="11661"/>
    <cellStyle name="SAPBEXheaderText 4 5" xfId="14108"/>
    <cellStyle name="SAPBEXheaderText 4 6" xfId="15733"/>
    <cellStyle name="SAPBEXheaderText 4 7" xfId="18804"/>
    <cellStyle name="SAPBEXheaderText 4 8" xfId="20429"/>
    <cellStyle name="SAPBEXheaderText 4 9" xfId="23336"/>
    <cellStyle name="SAPBEXheaderText 40" xfId="4430"/>
    <cellStyle name="SAPBEXheaderText 40 2" xfId="6968"/>
    <cellStyle name="SAPBEXheaderText 40 3" xfId="8145"/>
    <cellStyle name="SAPBEXheaderText 40 4" xfId="10758"/>
    <cellStyle name="SAPBEXheaderText 40 5" xfId="13113"/>
    <cellStyle name="SAPBEXheaderText 40 6" xfId="16192"/>
    <cellStyle name="SAPBEXheaderText 40 7" xfId="17809"/>
    <cellStyle name="SAPBEXheaderText 40 8" xfId="20888"/>
    <cellStyle name="SAPBEXheaderText 40 9" xfId="22430"/>
    <cellStyle name="SAPBEXheaderText 41" xfId="4504"/>
    <cellStyle name="SAPBEXheaderText 41 2" xfId="7042"/>
    <cellStyle name="SAPBEXheaderText 41 3" xfId="8043"/>
    <cellStyle name="SAPBEXheaderText 41 4" xfId="10804"/>
    <cellStyle name="SAPBEXheaderText 41 5" xfId="13164"/>
    <cellStyle name="SAPBEXheaderText 41 6" xfId="15413"/>
    <cellStyle name="SAPBEXheaderText 41 7" xfId="17860"/>
    <cellStyle name="SAPBEXheaderText 41 8" xfId="20109"/>
    <cellStyle name="SAPBEXheaderText 41 9" xfId="22475"/>
    <cellStyle name="SAPBEXheaderText 42" xfId="4606"/>
    <cellStyle name="SAPBEXheaderText 42 2" xfId="7144"/>
    <cellStyle name="SAPBEXheaderText 42 3" xfId="10028"/>
    <cellStyle name="SAPBEXheaderText 42 4" xfId="11298"/>
    <cellStyle name="SAPBEXheaderText 42 5" xfId="13705"/>
    <cellStyle name="SAPBEXheaderText 42 6" xfId="15741"/>
    <cellStyle name="SAPBEXheaderText 42 7" xfId="18401"/>
    <cellStyle name="SAPBEXheaderText 42 8" xfId="20437"/>
    <cellStyle name="SAPBEXheaderText 42 9" xfId="22972"/>
    <cellStyle name="SAPBEXheaderText 43" xfId="4649"/>
    <cellStyle name="SAPBEXheaderText 43 2" xfId="7187"/>
    <cellStyle name="SAPBEXheaderText 43 3" xfId="9579"/>
    <cellStyle name="SAPBEXheaderText 43 4" xfId="11602"/>
    <cellStyle name="SAPBEXheaderText 43 5" xfId="14040"/>
    <cellStyle name="SAPBEXheaderText 43 6" xfId="15406"/>
    <cellStyle name="SAPBEXheaderText 43 7" xfId="18736"/>
    <cellStyle name="SAPBEXheaderText 43 8" xfId="20102"/>
    <cellStyle name="SAPBEXheaderText 43 9" xfId="23276"/>
    <cellStyle name="SAPBEXheaderText 44" xfId="4691"/>
    <cellStyle name="SAPBEXheaderText 44 2" xfId="7229"/>
    <cellStyle name="SAPBEXheaderText 44 3" xfId="9000"/>
    <cellStyle name="SAPBEXheaderText 44 4" xfId="11382"/>
    <cellStyle name="SAPBEXheaderText 44 5" xfId="13796"/>
    <cellStyle name="SAPBEXheaderText 44 6" xfId="16856"/>
    <cellStyle name="SAPBEXheaderText 44 7" xfId="18492"/>
    <cellStyle name="SAPBEXheaderText 44 8" xfId="21552"/>
    <cellStyle name="SAPBEXheaderText 44 9" xfId="23056"/>
    <cellStyle name="SAPBEXheaderText 45" xfId="4734"/>
    <cellStyle name="SAPBEXheaderText 45 2" xfId="7272"/>
    <cellStyle name="SAPBEXheaderText 45 3" xfId="9232"/>
    <cellStyle name="SAPBEXheaderText 45 4" xfId="12067"/>
    <cellStyle name="SAPBEXheaderText 45 5" xfId="14547"/>
    <cellStyle name="SAPBEXheaderText 45 6" xfId="14678"/>
    <cellStyle name="SAPBEXheaderText 45 7" xfId="19243"/>
    <cellStyle name="SAPBEXheaderText 45 8" xfId="19374"/>
    <cellStyle name="SAPBEXheaderText 45 9" xfId="23739"/>
    <cellStyle name="SAPBEXheaderText 46" xfId="4694"/>
    <cellStyle name="SAPBEXheaderText 46 2" xfId="7232"/>
    <cellStyle name="SAPBEXheaderText 46 3" xfId="8189"/>
    <cellStyle name="SAPBEXheaderText 46 4" xfId="11246"/>
    <cellStyle name="SAPBEXheaderText 46 5" xfId="13651"/>
    <cellStyle name="SAPBEXheaderText 46 6" xfId="16570"/>
    <cellStyle name="SAPBEXheaderText 46 7" xfId="18347"/>
    <cellStyle name="SAPBEXheaderText 46 8" xfId="21266"/>
    <cellStyle name="SAPBEXheaderText 46 9" xfId="22920"/>
    <cellStyle name="SAPBEXheaderText 47" xfId="4796"/>
    <cellStyle name="SAPBEXheaderText 47 2" xfId="7334"/>
    <cellStyle name="SAPBEXheaderText 47 3" xfId="8516"/>
    <cellStyle name="SAPBEXheaderText 47 4" xfId="10402"/>
    <cellStyle name="SAPBEXheaderText 47 5" xfId="12725"/>
    <cellStyle name="SAPBEXheaderText 47 6" xfId="15383"/>
    <cellStyle name="SAPBEXheaderText 47 7" xfId="17421"/>
    <cellStyle name="SAPBEXheaderText 47 8" xfId="20079"/>
    <cellStyle name="SAPBEXheaderText 47 9" xfId="22073"/>
    <cellStyle name="SAPBEXheaderText 48" xfId="4839"/>
    <cellStyle name="SAPBEXheaderText 48 2" xfId="7377"/>
    <cellStyle name="SAPBEXheaderText 48 3" xfId="10073"/>
    <cellStyle name="SAPBEXheaderText 48 4" xfId="12114"/>
    <cellStyle name="SAPBEXheaderText 48 5" xfId="14596"/>
    <cellStyle name="SAPBEXheaderText 48 6" xfId="16725"/>
    <cellStyle name="SAPBEXheaderText 48 7" xfId="19292"/>
    <cellStyle name="SAPBEXheaderText 48 8" xfId="21421"/>
    <cellStyle name="SAPBEXheaderText 48 9" xfId="23788"/>
    <cellStyle name="SAPBEXheaderText 49" xfId="4753"/>
    <cellStyle name="SAPBEXheaderText 49 2" xfId="7291"/>
    <cellStyle name="SAPBEXheaderText 49 3" xfId="5499"/>
    <cellStyle name="SAPBEXheaderText 49 4" xfId="9394"/>
    <cellStyle name="SAPBEXheaderText 49 5" xfId="12927"/>
    <cellStyle name="SAPBEXheaderText 49 6" xfId="16991"/>
    <cellStyle name="SAPBEXheaderText 49 7" xfId="17623"/>
    <cellStyle name="SAPBEXheaderText 49 8" xfId="21687"/>
    <cellStyle name="SAPBEXheaderText 49 9" xfId="22253"/>
    <cellStyle name="SAPBEXheaderText 5" xfId="3208"/>
    <cellStyle name="SAPBEXheaderText 5 2" xfId="5746"/>
    <cellStyle name="SAPBEXheaderText 5 3" xfId="9476"/>
    <cellStyle name="SAPBEXheaderText 5 4" xfId="10578"/>
    <cellStyle name="SAPBEXheaderText 5 5" xfId="12924"/>
    <cellStyle name="SAPBEXheaderText 5 6" xfId="15936"/>
    <cellStyle name="SAPBEXheaderText 5 7" xfId="17620"/>
    <cellStyle name="SAPBEXheaderText 5 8" xfId="20632"/>
    <cellStyle name="SAPBEXheaderText 5 9" xfId="22250"/>
    <cellStyle name="SAPBEXheaderText 50" xfId="4835"/>
    <cellStyle name="SAPBEXheaderText 50 2" xfId="7373"/>
    <cellStyle name="SAPBEXheaderText 50 3" xfId="8767"/>
    <cellStyle name="SAPBEXheaderText 50 4" xfId="10422"/>
    <cellStyle name="SAPBEXheaderText 50 5" xfId="12747"/>
    <cellStyle name="SAPBEXheaderText 50 6" xfId="15140"/>
    <cellStyle name="SAPBEXheaderText 50 7" xfId="17443"/>
    <cellStyle name="SAPBEXheaderText 50 8" xfId="19836"/>
    <cellStyle name="SAPBEXheaderText 50 9" xfId="22093"/>
    <cellStyle name="SAPBEXheaderText 51" xfId="4945"/>
    <cellStyle name="SAPBEXheaderText 51 2" xfId="7483"/>
    <cellStyle name="SAPBEXheaderText 51 3" xfId="8047"/>
    <cellStyle name="SAPBEXheaderText 51 4" xfId="11647"/>
    <cellStyle name="SAPBEXheaderText 51 5" xfId="14092"/>
    <cellStyle name="SAPBEXheaderText 51 6" xfId="13900"/>
    <cellStyle name="SAPBEXheaderText 51 7" xfId="18788"/>
    <cellStyle name="SAPBEXheaderText 51 8" xfId="18596"/>
    <cellStyle name="SAPBEXheaderText 51 9" xfId="23322"/>
    <cellStyle name="SAPBEXheaderText 52" xfId="4998"/>
    <cellStyle name="SAPBEXheaderText 52 2" xfId="7536"/>
    <cellStyle name="SAPBEXheaderText 52 3" xfId="8457"/>
    <cellStyle name="SAPBEXheaderText 52 4" xfId="11932"/>
    <cellStyle name="SAPBEXheaderText 52 5" xfId="14873"/>
    <cellStyle name="SAPBEXheaderText 52 6" xfId="15812"/>
    <cellStyle name="SAPBEXheaderText 52 7" xfId="19569"/>
    <cellStyle name="SAPBEXheaderText 52 8" xfId="20508"/>
    <cellStyle name="SAPBEXheaderText 52 9" xfId="24043"/>
    <cellStyle name="SAPBEXheaderText 53" xfId="5035"/>
    <cellStyle name="SAPBEXheaderText 53 2" xfId="7573"/>
    <cellStyle name="SAPBEXheaderText 53 3" xfId="8211"/>
    <cellStyle name="SAPBEXheaderText 53 4" xfId="11801"/>
    <cellStyle name="SAPBEXheaderText 53 5" xfId="14258"/>
    <cellStyle name="SAPBEXheaderText 53 6" xfId="13271"/>
    <cellStyle name="SAPBEXheaderText 53 7" xfId="18954"/>
    <cellStyle name="SAPBEXheaderText 53 8" xfId="17967"/>
    <cellStyle name="SAPBEXheaderText 53 9" xfId="23476"/>
    <cellStyle name="SAPBEXheaderText 54" xfId="5066"/>
    <cellStyle name="SAPBEXheaderText 54 2" xfId="7604"/>
    <cellStyle name="SAPBEXheaderText 54 3" xfId="9578"/>
    <cellStyle name="SAPBEXheaderText 54 4" xfId="11490"/>
    <cellStyle name="SAPBEXheaderText 54 5" xfId="13917"/>
    <cellStyle name="SAPBEXheaderText 54 6" xfId="15382"/>
    <cellStyle name="SAPBEXheaderText 54 7" xfId="18613"/>
    <cellStyle name="SAPBEXheaderText 54 8" xfId="20078"/>
    <cellStyle name="SAPBEXheaderText 54 9" xfId="23165"/>
    <cellStyle name="SAPBEXheaderText 55" xfId="5096"/>
    <cellStyle name="SAPBEXheaderText 55 2" xfId="7634"/>
    <cellStyle name="SAPBEXheaderText 55 3" xfId="9158"/>
    <cellStyle name="SAPBEXheaderText 55 4" xfId="8872"/>
    <cellStyle name="SAPBEXheaderText 55 5" xfId="14942"/>
    <cellStyle name="SAPBEXheaderText 55 6" xfId="14955"/>
    <cellStyle name="SAPBEXheaderText 55 7" xfId="19638"/>
    <cellStyle name="SAPBEXheaderText 55 8" xfId="19651"/>
    <cellStyle name="SAPBEXheaderText 55 9" xfId="24105"/>
    <cellStyle name="SAPBEXheaderText 56" xfId="5141"/>
    <cellStyle name="SAPBEXheaderText 56 2" xfId="7679"/>
    <cellStyle name="SAPBEXheaderText 56 3" xfId="10091"/>
    <cellStyle name="SAPBEXheaderText 56 4" xfId="12081"/>
    <cellStyle name="SAPBEXheaderText 56 5" xfId="14561"/>
    <cellStyle name="SAPBEXheaderText 56 6" xfId="15457"/>
    <cellStyle name="SAPBEXheaderText 56 7" xfId="19257"/>
    <cellStyle name="SAPBEXheaderText 56 8" xfId="20153"/>
    <cellStyle name="SAPBEXheaderText 56 9" xfId="23753"/>
    <cellStyle name="SAPBEXheaderText 57" xfId="5210"/>
    <cellStyle name="SAPBEXheaderText 57 2" xfId="7749"/>
    <cellStyle name="SAPBEXheaderText 57 3" xfId="8511"/>
    <cellStyle name="SAPBEXheaderText 57 4" xfId="10234"/>
    <cellStyle name="SAPBEXheaderText 57 5" xfId="12493"/>
    <cellStyle name="SAPBEXheaderText 57 6" xfId="16495"/>
    <cellStyle name="SAPBEXheaderText 57 7" xfId="17189"/>
    <cellStyle name="SAPBEXheaderText 57 8" xfId="21191"/>
    <cellStyle name="SAPBEXheaderText 57 9" xfId="21866"/>
    <cellStyle name="SAPBEXheaderText 58" xfId="5174"/>
    <cellStyle name="SAPBEXheaderText 58 2" xfId="8899"/>
    <cellStyle name="SAPBEXheaderText 58 3" xfId="10592"/>
    <cellStyle name="SAPBEXheaderText 58 4" xfId="12940"/>
    <cellStyle name="SAPBEXheaderText 58 5" xfId="15495"/>
    <cellStyle name="SAPBEXheaderText 58 6" xfId="17636"/>
    <cellStyle name="SAPBEXheaderText 58 7" xfId="20191"/>
    <cellStyle name="SAPBEXheaderText 58 8" xfId="22265"/>
    <cellStyle name="SAPBEXheaderText 59" xfId="8487"/>
    <cellStyle name="SAPBEXheaderText 6" xfId="3251"/>
    <cellStyle name="SAPBEXheaderText 6 2" xfId="5789"/>
    <cellStyle name="SAPBEXheaderText 6 3" xfId="7722"/>
    <cellStyle name="SAPBEXheaderText 6 4" xfId="10998"/>
    <cellStyle name="SAPBEXheaderText 6 5" xfId="13373"/>
    <cellStyle name="SAPBEXheaderText 6 6" xfId="16274"/>
    <cellStyle name="SAPBEXheaderText 6 7" xfId="18069"/>
    <cellStyle name="SAPBEXheaderText 6 8" xfId="20970"/>
    <cellStyle name="SAPBEXheaderText 6 9" xfId="22671"/>
    <cellStyle name="SAPBEXheaderText 60" xfId="5511"/>
    <cellStyle name="SAPBEXheaderText 61" xfId="12488"/>
    <cellStyle name="SAPBEXheaderText 62" xfId="13879"/>
    <cellStyle name="SAPBEXheaderText 63" xfId="17184"/>
    <cellStyle name="SAPBEXheaderText 64" xfId="18575"/>
    <cellStyle name="SAPBEXheaderText 65" xfId="21861"/>
    <cellStyle name="SAPBEXheaderText 7" xfId="3294"/>
    <cellStyle name="SAPBEXheaderText 7 2" xfId="5832"/>
    <cellStyle name="SAPBEXheaderText 7 3" xfId="9821"/>
    <cellStyle name="SAPBEXheaderText 7 4" xfId="11966"/>
    <cellStyle name="SAPBEXheaderText 7 5" xfId="14872"/>
    <cellStyle name="SAPBEXheaderText 7 6" xfId="15590"/>
    <cellStyle name="SAPBEXheaderText 7 7" xfId="19568"/>
    <cellStyle name="SAPBEXheaderText 7 8" xfId="20286"/>
    <cellStyle name="SAPBEXheaderText 7 9" xfId="24042"/>
    <cellStyle name="SAPBEXheaderText 8" xfId="3337"/>
    <cellStyle name="SAPBEXheaderText 8 2" xfId="5875"/>
    <cellStyle name="SAPBEXheaderText 8 3" xfId="5479"/>
    <cellStyle name="SAPBEXheaderText 8 4" xfId="5497"/>
    <cellStyle name="SAPBEXheaderText 8 5" xfId="12388"/>
    <cellStyle name="SAPBEXheaderText 8 6" xfId="16499"/>
    <cellStyle name="SAPBEXheaderText 8 7" xfId="17084"/>
    <cellStyle name="SAPBEXheaderText 8 8" xfId="21195"/>
    <cellStyle name="SAPBEXheaderText 8 9" xfId="21773"/>
    <cellStyle name="SAPBEXheaderText 9" xfId="3380"/>
    <cellStyle name="SAPBEXheaderText 9 2" xfId="5918"/>
    <cellStyle name="SAPBEXheaderText 9 3" xfId="5448"/>
    <cellStyle name="SAPBEXheaderText 9 4" xfId="10862"/>
    <cellStyle name="SAPBEXheaderText 9 5" xfId="13227"/>
    <cellStyle name="SAPBEXheaderText 9 6" xfId="15871"/>
    <cellStyle name="SAPBEXheaderText 9 7" xfId="17923"/>
    <cellStyle name="SAPBEXheaderText 9 8" xfId="20567"/>
    <cellStyle name="SAPBEXheaderText 9 9" xfId="22533"/>
    <cellStyle name="SAPBEXHLevel0" xfId="2961"/>
    <cellStyle name="SAPBEXHLevel0 10" xfId="3408"/>
    <cellStyle name="SAPBEXHLevel0 10 2" xfId="5946"/>
    <cellStyle name="SAPBEXHLevel0 10 3" xfId="8166"/>
    <cellStyle name="SAPBEXHLevel0 10 4" xfId="12288"/>
    <cellStyle name="SAPBEXHLevel0 10 5" xfId="13933"/>
    <cellStyle name="SAPBEXHLevel0 10 6" xfId="15361"/>
    <cellStyle name="SAPBEXHLevel0 10 7" xfId="18629"/>
    <cellStyle name="SAPBEXHLevel0 10 8" xfId="20057"/>
    <cellStyle name="SAPBEXHLevel0 10 9" xfId="23180"/>
    <cellStyle name="SAPBEXHLevel0 11" xfId="3266"/>
    <cellStyle name="SAPBEXHLevel0 11 2" xfId="5804"/>
    <cellStyle name="SAPBEXHLevel0 11 3" xfId="8654"/>
    <cellStyle name="SAPBEXHLevel0 11 4" xfId="10639"/>
    <cellStyle name="SAPBEXHLevel0 11 5" xfId="12988"/>
    <cellStyle name="SAPBEXHLevel0 11 6" xfId="15554"/>
    <cellStyle name="SAPBEXHLevel0 11 7" xfId="17684"/>
    <cellStyle name="SAPBEXHLevel0 11 8" xfId="20250"/>
    <cellStyle name="SAPBEXHLevel0 11 9" xfId="22312"/>
    <cellStyle name="SAPBEXHLevel0 12" xfId="3472"/>
    <cellStyle name="SAPBEXHLevel0 12 2" xfId="6010"/>
    <cellStyle name="SAPBEXHLevel0 12 3" xfId="8677"/>
    <cellStyle name="SAPBEXHLevel0 12 4" xfId="10261"/>
    <cellStyle name="SAPBEXHLevel0 12 5" xfId="12570"/>
    <cellStyle name="SAPBEXHLevel0 12 6" xfId="15323"/>
    <cellStyle name="SAPBEXHLevel0 12 7" xfId="17266"/>
    <cellStyle name="SAPBEXHLevel0 12 8" xfId="20019"/>
    <cellStyle name="SAPBEXHLevel0 12 9" xfId="21930"/>
    <cellStyle name="SAPBEXHLevel0 13" xfId="3606"/>
    <cellStyle name="SAPBEXHLevel0 13 2" xfId="6144"/>
    <cellStyle name="SAPBEXHLevel0 13 3" xfId="10094"/>
    <cellStyle name="SAPBEXHLevel0 13 4" xfId="10428"/>
    <cellStyle name="SAPBEXHLevel0 13 5" xfId="14908"/>
    <cellStyle name="SAPBEXHLevel0 13 6" xfId="15096"/>
    <cellStyle name="SAPBEXHLevel0 13 7" xfId="19604"/>
    <cellStyle name="SAPBEXHLevel0 13 8" xfId="19792"/>
    <cellStyle name="SAPBEXHLevel0 13 9" xfId="24073"/>
    <cellStyle name="SAPBEXHLevel0 14" xfId="3517"/>
    <cellStyle name="SAPBEXHLevel0 14 2" xfId="6055"/>
    <cellStyle name="SAPBEXHLevel0 14 3" xfId="9218"/>
    <cellStyle name="SAPBEXHLevel0 14 4" xfId="11242"/>
    <cellStyle name="SAPBEXHLevel0 14 5" xfId="13647"/>
    <cellStyle name="SAPBEXHLevel0 14 6" xfId="16482"/>
    <cellStyle name="SAPBEXHLevel0 14 7" xfId="18343"/>
    <cellStyle name="SAPBEXHLevel0 14 8" xfId="21178"/>
    <cellStyle name="SAPBEXHLevel0 14 9" xfId="22916"/>
    <cellStyle name="SAPBEXHLevel0 15" xfId="3559"/>
    <cellStyle name="SAPBEXHLevel0 15 2" xfId="6097"/>
    <cellStyle name="SAPBEXHLevel0 15 3" xfId="10239"/>
    <cellStyle name="SAPBEXHLevel0 15 4" xfId="12139"/>
    <cellStyle name="SAPBEXHLevel0 15 5" xfId="14622"/>
    <cellStyle name="SAPBEXHLevel0 15 6" xfId="15949"/>
    <cellStyle name="SAPBEXHLevel0 15 7" xfId="19318"/>
    <cellStyle name="SAPBEXHLevel0 15 8" xfId="20645"/>
    <cellStyle name="SAPBEXHLevel0 15 9" xfId="23813"/>
    <cellStyle name="SAPBEXHLevel0 16" xfId="3438"/>
    <cellStyle name="SAPBEXHLevel0 16 2" xfId="5976"/>
    <cellStyle name="SAPBEXHLevel0 16 3" xfId="10111"/>
    <cellStyle name="SAPBEXHLevel0 16 4" xfId="10989"/>
    <cellStyle name="SAPBEXHLevel0 16 5" xfId="13363"/>
    <cellStyle name="SAPBEXHLevel0 16 6" xfId="15717"/>
    <cellStyle name="SAPBEXHLevel0 16 7" xfId="18059"/>
    <cellStyle name="SAPBEXHLevel0 16 8" xfId="20413"/>
    <cellStyle name="SAPBEXHLevel0 16 9" xfId="22662"/>
    <cellStyle name="SAPBEXHLevel0 17" xfId="3826"/>
    <cellStyle name="SAPBEXHLevel0 17 2" xfId="6364"/>
    <cellStyle name="SAPBEXHLevel0 17 3" xfId="8749"/>
    <cellStyle name="SAPBEXHLevel0 17 4" xfId="11867"/>
    <cellStyle name="SAPBEXHLevel0 17 5" xfId="14330"/>
    <cellStyle name="SAPBEXHLevel0 17 6" xfId="15111"/>
    <cellStyle name="SAPBEXHLevel0 17 7" xfId="19026"/>
    <cellStyle name="SAPBEXHLevel0 17 8" xfId="19807"/>
    <cellStyle name="SAPBEXHLevel0 17 9" xfId="23543"/>
    <cellStyle name="SAPBEXHLevel0 18" xfId="3801"/>
    <cellStyle name="SAPBEXHLevel0 18 2" xfId="6339"/>
    <cellStyle name="SAPBEXHLevel0 18 3" xfId="8283"/>
    <cellStyle name="SAPBEXHLevel0 18 4" xfId="10670"/>
    <cellStyle name="SAPBEXHLevel0 18 5" xfId="12418"/>
    <cellStyle name="SAPBEXHLevel0 18 6" xfId="13875"/>
    <cellStyle name="SAPBEXHLevel0 18 7" xfId="17114"/>
    <cellStyle name="SAPBEXHLevel0 18 8" xfId="18571"/>
    <cellStyle name="SAPBEXHLevel0 18 9" xfId="21798"/>
    <cellStyle name="SAPBEXHLevel0 19" xfId="3866"/>
    <cellStyle name="SAPBEXHLevel0 19 2" xfId="6404"/>
    <cellStyle name="SAPBEXHLevel0 19 3" xfId="8645"/>
    <cellStyle name="SAPBEXHLevel0 19 4" xfId="12056"/>
    <cellStyle name="SAPBEXHLevel0 19 5" xfId="14536"/>
    <cellStyle name="SAPBEXHLevel0 19 6" xfId="12530"/>
    <cellStyle name="SAPBEXHLevel0 19 7" xfId="19232"/>
    <cellStyle name="SAPBEXHLevel0 19 8" xfId="17226"/>
    <cellStyle name="SAPBEXHLevel0 19 9" xfId="23728"/>
    <cellStyle name="SAPBEXHLevel0 2" xfId="3080"/>
    <cellStyle name="SAPBEXHLevel0 2 2" xfId="5618"/>
    <cellStyle name="SAPBEXHLevel0 2 3" xfId="7792"/>
    <cellStyle name="SAPBEXHLevel0 2 4" xfId="9833"/>
    <cellStyle name="SAPBEXHLevel0 2 5" xfId="12443"/>
    <cellStyle name="SAPBEXHLevel0 2 6" xfId="16126"/>
    <cellStyle name="SAPBEXHLevel0 2 7" xfId="17139"/>
    <cellStyle name="SAPBEXHLevel0 2 8" xfId="20822"/>
    <cellStyle name="SAPBEXHLevel0 2 9" xfId="21822"/>
    <cellStyle name="SAPBEXHLevel0 20" xfId="3928"/>
    <cellStyle name="SAPBEXHLevel0 20 2" xfId="6466"/>
    <cellStyle name="SAPBEXHLevel0 20 3" xfId="9608"/>
    <cellStyle name="SAPBEXHLevel0 20 4" xfId="10878"/>
    <cellStyle name="SAPBEXHLevel0 20 5" xfId="13245"/>
    <cellStyle name="SAPBEXHLevel0 20 6" xfId="15257"/>
    <cellStyle name="SAPBEXHLevel0 20 7" xfId="17941"/>
    <cellStyle name="SAPBEXHLevel0 20 8" xfId="19953"/>
    <cellStyle name="SAPBEXHLevel0 20 9" xfId="22549"/>
    <cellStyle name="SAPBEXHLevel0 21" xfId="3798"/>
    <cellStyle name="SAPBEXHLevel0 21 2" xfId="6336"/>
    <cellStyle name="SAPBEXHLevel0 21 3" xfId="10025"/>
    <cellStyle name="SAPBEXHLevel0 21 4" xfId="10684"/>
    <cellStyle name="SAPBEXHLevel0 21 5" xfId="12840"/>
    <cellStyle name="SAPBEXHLevel0 21 6" xfId="16458"/>
    <cellStyle name="SAPBEXHLevel0 21 7" xfId="17536"/>
    <cellStyle name="SAPBEXHLevel0 21 8" xfId="21154"/>
    <cellStyle name="SAPBEXHLevel0 21 9" xfId="22173"/>
    <cellStyle name="SAPBEXHLevel0 22" xfId="4051"/>
    <cellStyle name="SAPBEXHLevel0 22 2" xfId="6589"/>
    <cellStyle name="SAPBEXHLevel0 22 3" xfId="5428"/>
    <cellStyle name="SAPBEXHLevel0 22 4" xfId="11878"/>
    <cellStyle name="SAPBEXHLevel0 22 5" xfId="14343"/>
    <cellStyle name="SAPBEXHLevel0 22 6" xfId="15106"/>
    <cellStyle name="SAPBEXHLevel0 22 7" xfId="19039"/>
    <cellStyle name="SAPBEXHLevel0 22 8" xfId="19802"/>
    <cellStyle name="SAPBEXHLevel0 22 9" xfId="23554"/>
    <cellStyle name="SAPBEXHLevel0 23" xfId="4052"/>
    <cellStyle name="SAPBEXHLevel0 23 2" xfId="6590"/>
    <cellStyle name="SAPBEXHLevel0 23 3" xfId="8542"/>
    <cellStyle name="SAPBEXHLevel0 23 4" xfId="12283"/>
    <cellStyle name="SAPBEXHLevel0 23 5" xfId="13724"/>
    <cellStyle name="SAPBEXHLevel0 23 6" xfId="15315"/>
    <cellStyle name="SAPBEXHLevel0 23 7" xfId="18420"/>
    <cellStyle name="SAPBEXHLevel0 23 8" xfId="20011"/>
    <cellStyle name="SAPBEXHLevel0 23 9" xfId="22989"/>
    <cellStyle name="SAPBEXHLevel0 24" xfId="4119"/>
    <cellStyle name="SAPBEXHLevel0 24 2" xfId="6657"/>
    <cellStyle name="SAPBEXHLevel0 24 3" xfId="10039"/>
    <cellStyle name="SAPBEXHLevel0 24 4" xfId="8733"/>
    <cellStyle name="SAPBEXHLevel0 24 5" xfId="12527"/>
    <cellStyle name="SAPBEXHLevel0 24 6" xfId="16412"/>
    <cellStyle name="SAPBEXHLevel0 24 7" xfId="17223"/>
    <cellStyle name="SAPBEXHLevel0 24 8" xfId="21108"/>
    <cellStyle name="SAPBEXHLevel0 24 9" xfId="21894"/>
    <cellStyle name="SAPBEXHLevel0 25" xfId="4162"/>
    <cellStyle name="SAPBEXHLevel0 25 2" xfId="6700"/>
    <cellStyle name="SAPBEXHLevel0 25 3" xfId="9306"/>
    <cellStyle name="SAPBEXHLevel0 25 4" xfId="11589"/>
    <cellStyle name="SAPBEXHLevel0 25 5" xfId="14027"/>
    <cellStyle name="SAPBEXHLevel0 25 6" xfId="17001"/>
    <cellStyle name="SAPBEXHLevel0 25 7" xfId="18723"/>
    <cellStyle name="SAPBEXHLevel0 25 8" xfId="21697"/>
    <cellStyle name="SAPBEXHLevel0 25 9" xfId="23263"/>
    <cellStyle name="SAPBEXHLevel0 26" xfId="4220"/>
    <cellStyle name="SAPBEXHLevel0 26 2" xfId="6758"/>
    <cellStyle name="SAPBEXHLevel0 26 3" xfId="9546"/>
    <cellStyle name="SAPBEXHLevel0 26 4" xfId="10912"/>
    <cellStyle name="SAPBEXHLevel0 26 5" xfId="13282"/>
    <cellStyle name="SAPBEXHLevel0 26 6" xfId="16888"/>
    <cellStyle name="SAPBEXHLevel0 26 7" xfId="17978"/>
    <cellStyle name="SAPBEXHLevel0 26 8" xfId="21584"/>
    <cellStyle name="SAPBEXHLevel0 26 9" xfId="22583"/>
    <cellStyle name="SAPBEXHLevel0 27" xfId="4247"/>
    <cellStyle name="SAPBEXHLevel0 27 2" xfId="6785"/>
    <cellStyle name="SAPBEXHLevel0 27 3" xfId="9785"/>
    <cellStyle name="SAPBEXHLevel0 27 4" xfId="10981"/>
    <cellStyle name="SAPBEXHLevel0 27 5" xfId="13355"/>
    <cellStyle name="SAPBEXHLevel0 27 6" xfId="15777"/>
    <cellStyle name="SAPBEXHLevel0 27 7" xfId="18051"/>
    <cellStyle name="SAPBEXHLevel0 27 8" xfId="20473"/>
    <cellStyle name="SAPBEXHLevel0 27 9" xfId="22654"/>
    <cellStyle name="SAPBEXHLevel0 28" xfId="4290"/>
    <cellStyle name="SAPBEXHLevel0 28 2" xfId="6828"/>
    <cellStyle name="SAPBEXHLevel0 28 3" xfId="8977"/>
    <cellStyle name="SAPBEXHLevel0 28 4" xfId="11161"/>
    <cellStyle name="SAPBEXHLevel0 28 5" xfId="13557"/>
    <cellStyle name="SAPBEXHLevel0 28 6" xfId="15226"/>
    <cellStyle name="SAPBEXHLevel0 28 7" xfId="18253"/>
    <cellStyle name="SAPBEXHLevel0 28 8" xfId="19922"/>
    <cellStyle name="SAPBEXHLevel0 28 9" xfId="22834"/>
    <cellStyle name="SAPBEXHLevel0 29" xfId="4333"/>
    <cellStyle name="SAPBEXHLevel0 29 2" xfId="6871"/>
    <cellStyle name="SAPBEXHLevel0 29 3" xfId="8592"/>
    <cellStyle name="SAPBEXHLevel0 29 4" xfId="11413"/>
    <cellStyle name="SAPBEXHLevel0 29 5" xfId="13829"/>
    <cellStyle name="SAPBEXHLevel0 29 6" xfId="15113"/>
    <cellStyle name="SAPBEXHLevel0 29 7" xfId="18525"/>
    <cellStyle name="SAPBEXHLevel0 29 8" xfId="19809"/>
    <cellStyle name="SAPBEXHLevel0 29 9" xfId="23087"/>
    <cellStyle name="SAPBEXHLevel0 3" xfId="3022"/>
    <cellStyle name="SAPBEXHLevel0 3 2" xfId="5561"/>
    <cellStyle name="SAPBEXHLevel0 3 3" xfId="8646"/>
    <cellStyle name="SAPBEXHLevel0 3 4" xfId="11061"/>
    <cellStyle name="SAPBEXHLevel0 3 5" xfId="13449"/>
    <cellStyle name="SAPBEXHLevel0 3 6" xfId="16354"/>
    <cellStyle name="SAPBEXHLevel0 3 7" xfId="18145"/>
    <cellStyle name="SAPBEXHLevel0 3 8" xfId="21050"/>
    <cellStyle name="SAPBEXHLevel0 3 9" xfId="22734"/>
    <cellStyle name="SAPBEXHLevel0 30" xfId="4376"/>
    <cellStyle name="SAPBEXHLevel0 30 2" xfId="6914"/>
    <cellStyle name="SAPBEXHLevel0 30 3" xfId="10229"/>
    <cellStyle name="SAPBEXHLevel0 30 4" xfId="12127"/>
    <cellStyle name="SAPBEXHLevel0 30 5" xfId="14609"/>
    <cellStyle name="SAPBEXHLevel0 30 6" xfId="15487"/>
    <cellStyle name="SAPBEXHLevel0 30 7" xfId="19305"/>
    <cellStyle name="SAPBEXHLevel0 30 8" xfId="20183"/>
    <cellStyle name="SAPBEXHLevel0 30 9" xfId="23801"/>
    <cellStyle name="SAPBEXHLevel0 31" xfId="4419"/>
    <cellStyle name="SAPBEXHLevel0 31 2" xfId="6957"/>
    <cellStyle name="SAPBEXHLevel0 31 3" xfId="7711"/>
    <cellStyle name="SAPBEXHLevel0 31 4" xfId="11392"/>
    <cellStyle name="SAPBEXHLevel0 31 5" xfId="13807"/>
    <cellStyle name="SAPBEXHLevel0 31 6" xfId="14960"/>
    <cellStyle name="SAPBEXHLevel0 31 7" xfId="18503"/>
    <cellStyle name="SAPBEXHLevel0 31 8" xfId="19656"/>
    <cellStyle name="SAPBEXHLevel0 31 9" xfId="23066"/>
    <cellStyle name="SAPBEXHLevel0 32" xfId="4480"/>
    <cellStyle name="SAPBEXHLevel0 32 2" xfId="7018"/>
    <cellStyle name="SAPBEXHLevel0 32 3" xfId="8389"/>
    <cellStyle name="SAPBEXHLevel0 32 4" xfId="11343"/>
    <cellStyle name="SAPBEXHLevel0 32 5" xfId="13112"/>
    <cellStyle name="SAPBEXHLevel0 32 6" xfId="16650"/>
    <cellStyle name="SAPBEXHLevel0 32 7" xfId="17808"/>
    <cellStyle name="SAPBEXHLevel0 32 8" xfId="21346"/>
    <cellStyle name="SAPBEXHLevel0 32 9" xfId="22429"/>
    <cellStyle name="SAPBEXHLevel0 33" xfId="4481"/>
    <cellStyle name="SAPBEXHLevel0 33 2" xfId="7019"/>
    <cellStyle name="SAPBEXHLevel0 33 3" xfId="9428"/>
    <cellStyle name="SAPBEXHLevel0 33 4" xfId="11843"/>
    <cellStyle name="SAPBEXHLevel0 33 5" xfId="14304"/>
    <cellStyle name="SAPBEXHLevel0 33 6" xfId="15761"/>
    <cellStyle name="SAPBEXHLevel0 33 7" xfId="19000"/>
    <cellStyle name="SAPBEXHLevel0 33 8" xfId="20457"/>
    <cellStyle name="SAPBEXHLevel0 33 9" xfId="23518"/>
    <cellStyle name="SAPBEXHLevel0 34" xfId="4474"/>
    <cellStyle name="SAPBEXHLevel0 34 2" xfId="7012"/>
    <cellStyle name="SAPBEXHLevel0 34 3" xfId="10119"/>
    <cellStyle name="SAPBEXHLevel0 34 4" xfId="11137"/>
    <cellStyle name="SAPBEXHLevel0 34 5" xfId="13533"/>
    <cellStyle name="SAPBEXHLevel0 34 6" xfId="15411"/>
    <cellStyle name="SAPBEXHLevel0 34 7" xfId="18229"/>
    <cellStyle name="SAPBEXHLevel0 34 8" xfId="20107"/>
    <cellStyle name="SAPBEXHLevel0 34 9" xfId="22810"/>
    <cellStyle name="SAPBEXHLevel0 35" xfId="4591"/>
    <cellStyle name="SAPBEXHLevel0 35 2" xfId="7129"/>
    <cellStyle name="SAPBEXHLevel0 35 3" xfId="8247"/>
    <cellStyle name="SAPBEXHLevel0 35 4" xfId="10345"/>
    <cellStyle name="SAPBEXHLevel0 35 5" xfId="12667"/>
    <cellStyle name="SAPBEXHLevel0 35 6" xfId="15557"/>
    <cellStyle name="SAPBEXHLevel0 35 7" xfId="17363"/>
    <cellStyle name="SAPBEXHLevel0 35 8" xfId="20253"/>
    <cellStyle name="SAPBEXHLevel0 35 9" xfId="22016"/>
    <cellStyle name="SAPBEXHLevel0 36" xfId="4634"/>
    <cellStyle name="SAPBEXHLevel0 36 2" xfId="7172"/>
    <cellStyle name="SAPBEXHLevel0 36 3" xfId="9482"/>
    <cellStyle name="SAPBEXHLevel0 36 4" xfId="11512"/>
    <cellStyle name="SAPBEXHLevel0 36 5" xfId="12415"/>
    <cellStyle name="SAPBEXHLevel0 36 6" xfId="14947"/>
    <cellStyle name="SAPBEXHLevel0 36 7" xfId="17111"/>
    <cellStyle name="SAPBEXHLevel0 36 8" xfId="19643"/>
    <cellStyle name="SAPBEXHLevel0 36 9" xfId="21796"/>
    <cellStyle name="SAPBEXHLevel0 37" xfId="4677"/>
    <cellStyle name="SAPBEXHLevel0 37 2" xfId="7215"/>
    <cellStyle name="SAPBEXHLevel0 37 3" xfId="10020"/>
    <cellStyle name="SAPBEXHLevel0 37 4" xfId="11082"/>
    <cellStyle name="SAPBEXHLevel0 37 5" xfId="13472"/>
    <cellStyle name="SAPBEXHLevel0 37 6" xfId="15454"/>
    <cellStyle name="SAPBEXHLevel0 37 7" xfId="18168"/>
    <cellStyle name="SAPBEXHLevel0 37 8" xfId="20150"/>
    <cellStyle name="SAPBEXHLevel0 37 9" xfId="22755"/>
    <cellStyle name="SAPBEXHLevel0 38" xfId="4498"/>
    <cellStyle name="SAPBEXHLevel0 38 2" xfId="7036"/>
    <cellStyle name="SAPBEXHLevel0 38 3" xfId="8993"/>
    <cellStyle name="SAPBEXHLevel0 38 4" xfId="9213"/>
    <cellStyle name="SAPBEXHLevel0 38 5" xfId="12434"/>
    <cellStyle name="SAPBEXHLevel0 38 6" xfId="16722"/>
    <cellStyle name="SAPBEXHLevel0 38 7" xfId="17130"/>
    <cellStyle name="SAPBEXHLevel0 38 8" xfId="21418"/>
    <cellStyle name="SAPBEXHLevel0 38 9" xfId="21814"/>
    <cellStyle name="SAPBEXHLevel0 39" xfId="4762"/>
    <cellStyle name="SAPBEXHLevel0 39 2" xfId="7300"/>
    <cellStyle name="SAPBEXHLevel0 39 3" xfId="8101"/>
    <cellStyle name="SAPBEXHLevel0 39 4" xfId="10394"/>
    <cellStyle name="SAPBEXHLevel0 39 5" xfId="12717"/>
    <cellStyle name="SAPBEXHLevel0 39 6" xfId="15731"/>
    <cellStyle name="SAPBEXHLevel0 39 7" xfId="17413"/>
    <cellStyle name="SAPBEXHLevel0 39 8" xfId="20427"/>
    <cellStyle name="SAPBEXHLevel0 39 9" xfId="22065"/>
    <cellStyle name="SAPBEXHLevel0 4" xfId="3150"/>
    <cellStyle name="SAPBEXHLevel0 4 2" xfId="5688"/>
    <cellStyle name="SAPBEXHLevel0 4 3" xfId="8774"/>
    <cellStyle name="SAPBEXHLevel0 4 4" xfId="11861"/>
    <cellStyle name="SAPBEXHLevel0 4 5" xfId="14324"/>
    <cellStyle name="SAPBEXHLevel0 4 6" xfId="15919"/>
    <cellStyle name="SAPBEXHLevel0 4 7" xfId="19020"/>
    <cellStyle name="SAPBEXHLevel0 4 8" xfId="20615"/>
    <cellStyle name="SAPBEXHLevel0 4 9" xfId="23537"/>
    <cellStyle name="SAPBEXHLevel0 40" xfId="4824"/>
    <cellStyle name="SAPBEXHLevel0 40 2" xfId="7362"/>
    <cellStyle name="SAPBEXHLevel0 40 3" xfId="8104"/>
    <cellStyle name="SAPBEXHLevel0 40 4" xfId="11260"/>
    <cellStyle name="SAPBEXHLevel0 40 5" xfId="13666"/>
    <cellStyle name="SAPBEXHLevel0 40 6" xfId="16259"/>
    <cellStyle name="SAPBEXHLevel0 40 7" xfId="18362"/>
    <cellStyle name="SAPBEXHLevel0 40 8" xfId="20955"/>
    <cellStyle name="SAPBEXHLevel0 40 9" xfId="22934"/>
    <cellStyle name="SAPBEXHLevel0 41" xfId="4885"/>
    <cellStyle name="SAPBEXHLevel0 41 2" xfId="7423"/>
    <cellStyle name="SAPBEXHLevel0 41 3" xfId="9323"/>
    <cellStyle name="SAPBEXHLevel0 41 4" xfId="10833"/>
    <cellStyle name="SAPBEXHLevel0 41 5" xfId="13197"/>
    <cellStyle name="SAPBEXHLevel0 41 6" xfId="16209"/>
    <cellStyle name="SAPBEXHLevel0 41 7" xfId="17893"/>
    <cellStyle name="SAPBEXHLevel0 41 8" xfId="20905"/>
    <cellStyle name="SAPBEXHLevel0 41 9" xfId="22504"/>
    <cellStyle name="SAPBEXHLevel0 42" xfId="4886"/>
    <cellStyle name="SAPBEXHLevel0 42 2" xfId="7424"/>
    <cellStyle name="SAPBEXHLevel0 42 3" xfId="9764"/>
    <cellStyle name="SAPBEXHLevel0 42 4" xfId="10942"/>
    <cellStyle name="SAPBEXHLevel0 42 5" xfId="13313"/>
    <cellStyle name="SAPBEXHLevel0 42 6" xfId="16692"/>
    <cellStyle name="SAPBEXHLevel0 42 7" xfId="18009"/>
    <cellStyle name="SAPBEXHLevel0 42 8" xfId="21388"/>
    <cellStyle name="SAPBEXHLevel0 42 9" xfId="22613"/>
    <cellStyle name="SAPBEXHLevel0 43" xfId="4905"/>
    <cellStyle name="SAPBEXHLevel0 43 2" xfId="7443"/>
    <cellStyle name="SAPBEXHLevel0 43 3" xfId="9247"/>
    <cellStyle name="SAPBEXHLevel0 43 4" xfId="11567"/>
    <cellStyle name="SAPBEXHLevel0 43 5" xfId="14003"/>
    <cellStyle name="SAPBEXHLevel0 43 6" xfId="15345"/>
    <cellStyle name="SAPBEXHLevel0 43 7" xfId="18699"/>
    <cellStyle name="SAPBEXHLevel0 43 8" xfId="20041"/>
    <cellStyle name="SAPBEXHLevel0 43 9" xfId="23241"/>
    <cellStyle name="SAPBEXHLevel0 44" xfId="4984"/>
    <cellStyle name="SAPBEXHLevel0 44 2" xfId="7522"/>
    <cellStyle name="SAPBEXHLevel0 44 3" xfId="8598"/>
    <cellStyle name="SAPBEXHLevel0 44 4" xfId="11433"/>
    <cellStyle name="SAPBEXHLevel0 44 5" xfId="13851"/>
    <cellStyle name="SAPBEXHLevel0 44 6" xfId="16380"/>
    <cellStyle name="SAPBEXHLevel0 44 7" xfId="18547"/>
    <cellStyle name="SAPBEXHLevel0 44 8" xfId="21076"/>
    <cellStyle name="SAPBEXHLevel0 44 9" xfId="23108"/>
    <cellStyle name="SAPBEXHLevel0 45" xfId="5022"/>
    <cellStyle name="SAPBEXHLevel0 45 2" xfId="7560"/>
    <cellStyle name="SAPBEXHLevel0 45 3" xfId="10177"/>
    <cellStyle name="SAPBEXHLevel0 45 4" xfId="11472"/>
    <cellStyle name="SAPBEXHLevel0 45 5" xfId="13895"/>
    <cellStyle name="SAPBEXHLevel0 45 6" xfId="15945"/>
    <cellStyle name="SAPBEXHLevel0 45 7" xfId="18591"/>
    <cellStyle name="SAPBEXHLevel0 45 8" xfId="20641"/>
    <cellStyle name="SAPBEXHLevel0 45 9" xfId="23147"/>
    <cellStyle name="SAPBEXHLevel0 46" xfId="5057"/>
    <cellStyle name="SAPBEXHLevel0 46 2" xfId="7595"/>
    <cellStyle name="SAPBEXHLevel0 46 3" xfId="8902"/>
    <cellStyle name="SAPBEXHLevel0 46 4" xfId="12280"/>
    <cellStyle name="SAPBEXHLevel0 46 5" xfId="13584"/>
    <cellStyle name="SAPBEXHLevel0 46 6" xfId="15963"/>
    <cellStyle name="SAPBEXHLevel0 46 7" xfId="18280"/>
    <cellStyle name="SAPBEXHLevel0 46 8" xfId="20659"/>
    <cellStyle name="SAPBEXHLevel0 46 9" xfId="22859"/>
    <cellStyle name="SAPBEXHLevel0 47" xfId="5087"/>
    <cellStyle name="SAPBEXHLevel0 47 2" xfId="7625"/>
    <cellStyle name="SAPBEXHLevel0 47 3" xfId="10240"/>
    <cellStyle name="SAPBEXHLevel0 47 4" xfId="12222"/>
    <cellStyle name="SAPBEXHLevel0 47 5" xfId="14831"/>
    <cellStyle name="SAPBEXHLevel0 47 6" xfId="15994"/>
    <cellStyle name="SAPBEXHLevel0 47 7" xfId="19527"/>
    <cellStyle name="SAPBEXHLevel0 47 8" xfId="20690"/>
    <cellStyle name="SAPBEXHLevel0 47 9" xfId="24013"/>
    <cellStyle name="SAPBEXHLevel0 48" xfId="5142"/>
    <cellStyle name="SAPBEXHLevel0 48 2" xfId="7680"/>
    <cellStyle name="SAPBEXHLevel0 48 3" xfId="9388"/>
    <cellStyle name="SAPBEXHLevel0 48 4" xfId="10538"/>
    <cellStyle name="SAPBEXHLevel0 48 5" xfId="12881"/>
    <cellStyle name="SAPBEXHLevel0 48 6" xfId="16799"/>
    <cellStyle name="SAPBEXHLevel0 48 7" xfId="17577"/>
    <cellStyle name="SAPBEXHLevel0 48 8" xfId="21495"/>
    <cellStyle name="SAPBEXHLevel0 48 9" xfId="22209"/>
    <cellStyle name="SAPBEXHLevel0 49" xfId="5211"/>
    <cellStyle name="SAPBEXHLevel0 49 2" xfId="7750"/>
    <cellStyle name="SAPBEXHLevel0 49 3" xfId="8353"/>
    <cellStyle name="SAPBEXHLevel0 49 4" xfId="12215"/>
    <cellStyle name="SAPBEXHLevel0 49 5" xfId="14839"/>
    <cellStyle name="SAPBEXHLevel0 49 6" xfId="16910"/>
    <cellStyle name="SAPBEXHLevel0 49 7" xfId="19535"/>
    <cellStyle name="SAPBEXHLevel0 49 8" xfId="21606"/>
    <cellStyle name="SAPBEXHLevel0 49 9" xfId="24020"/>
    <cellStyle name="SAPBEXHLevel0 5" xfId="3193"/>
    <cellStyle name="SAPBEXHLevel0 5 2" xfId="5731"/>
    <cellStyle name="SAPBEXHLevel0 5 3" xfId="8827"/>
    <cellStyle name="SAPBEXHLevel0 5 4" xfId="10258"/>
    <cellStyle name="SAPBEXHLevel0 5 5" xfId="12567"/>
    <cellStyle name="SAPBEXHLevel0 5 6" xfId="15522"/>
    <cellStyle name="SAPBEXHLevel0 5 7" xfId="17263"/>
    <cellStyle name="SAPBEXHLevel0 5 8" xfId="20218"/>
    <cellStyle name="SAPBEXHLevel0 5 9" xfId="21927"/>
    <cellStyle name="SAPBEXHLevel0 50" xfId="5173"/>
    <cellStyle name="SAPBEXHLevel0 50 2" xfId="9993"/>
    <cellStyle name="SAPBEXHLevel0 50 3" xfId="9522"/>
    <cellStyle name="SAPBEXHLevel0 50 4" xfId="12472"/>
    <cellStyle name="SAPBEXHLevel0 50 5" xfId="15814"/>
    <cellStyle name="SAPBEXHLevel0 50 6" xfId="17168"/>
    <cellStyle name="SAPBEXHLevel0 50 7" xfId="20510"/>
    <cellStyle name="SAPBEXHLevel0 50 8" xfId="21847"/>
    <cellStyle name="SAPBEXHLevel0 51" xfId="8814"/>
    <cellStyle name="SAPBEXHLevel0 52" xfId="12260"/>
    <cellStyle name="SAPBEXHLevel0 53" xfId="12354"/>
    <cellStyle name="SAPBEXHLevel0 54" xfId="16568"/>
    <cellStyle name="SAPBEXHLevel0 55" xfId="17050"/>
    <cellStyle name="SAPBEXHLevel0 56" xfId="21264"/>
    <cellStyle name="SAPBEXHLevel0 57" xfId="21741"/>
    <cellStyle name="SAPBEXHLevel0 6" xfId="3236"/>
    <cellStyle name="SAPBEXHLevel0 6 2" xfId="5774"/>
    <cellStyle name="SAPBEXHLevel0 6 3" xfId="9039"/>
    <cellStyle name="SAPBEXHLevel0 6 4" xfId="10852"/>
    <cellStyle name="SAPBEXHLevel0 6 5" xfId="13217"/>
    <cellStyle name="SAPBEXHLevel0 6 6" xfId="16383"/>
    <cellStyle name="SAPBEXHLevel0 6 7" xfId="17913"/>
    <cellStyle name="SAPBEXHLevel0 6 8" xfId="21079"/>
    <cellStyle name="SAPBEXHLevel0 6 9" xfId="22523"/>
    <cellStyle name="SAPBEXHLevel0 7" xfId="3279"/>
    <cellStyle name="SAPBEXHLevel0 7 2" xfId="5817"/>
    <cellStyle name="SAPBEXHLevel0 7 3" xfId="9147"/>
    <cellStyle name="SAPBEXHLevel0 7 4" xfId="10321"/>
    <cellStyle name="SAPBEXHLevel0 7 5" xfId="12638"/>
    <cellStyle name="SAPBEXHLevel0 7 6" xfId="12847"/>
    <cellStyle name="SAPBEXHLevel0 7 7" xfId="17334"/>
    <cellStyle name="SAPBEXHLevel0 7 8" xfId="17543"/>
    <cellStyle name="SAPBEXHLevel0 7 9" xfId="21992"/>
    <cellStyle name="SAPBEXHLevel0 8" xfId="3322"/>
    <cellStyle name="SAPBEXHLevel0 8 2" xfId="5860"/>
    <cellStyle name="SAPBEXHLevel0 8 3" xfId="9332"/>
    <cellStyle name="SAPBEXHLevel0 8 4" xfId="11556"/>
    <cellStyle name="SAPBEXHLevel0 8 5" xfId="13991"/>
    <cellStyle name="SAPBEXHLevel0 8 6" xfId="15764"/>
    <cellStyle name="SAPBEXHLevel0 8 7" xfId="18687"/>
    <cellStyle name="SAPBEXHLevel0 8 8" xfId="20460"/>
    <cellStyle name="SAPBEXHLevel0 8 9" xfId="23230"/>
    <cellStyle name="SAPBEXHLevel0 9" xfId="3365"/>
    <cellStyle name="SAPBEXHLevel0 9 2" xfId="5903"/>
    <cellStyle name="SAPBEXHLevel0 9 3" xfId="9965"/>
    <cellStyle name="SAPBEXHLevel0 9 4" xfId="12130"/>
    <cellStyle name="SAPBEXHLevel0 9 5" xfId="14612"/>
    <cellStyle name="SAPBEXHLevel0 9 6" xfId="16979"/>
    <cellStyle name="SAPBEXHLevel0 9 7" xfId="19308"/>
    <cellStyle name="SAPBEXHLevel0 9 8" xfId="21675"/>
    <cellStyle name="SAPBEXHLevel0 9 9" xfId="23804"/>
    <cellStyle name="SAPBEXHLevel0X" xfId="2962"/>
    <cellStyle name="SAPBEXHLevel0X 10" xfId="3321"/>
    <cellStyle name="SAPBEXHLevel0X 10 2" xfId="5859"/>
    <cellStyle name="SAPBEXHLevel0X 10 3" xfId="8443"/>
    <cellStyle name="SAPBEXHLevel0X 10 4" xfId="10263"/>
    <cellStyle name="SAPBEXHLevel0X 10 5" xfId="12572"/>
    <cellStyle name="SAPBEXHLevel0X 10 6" xfId="12770"/>
    <cellStyle name="SAPBEXHLevel0X 10 7" xfId="17268"/>
    <cellStyle name="SAPBEXHLevel0X 10 8" xfId="17466"/>
    <cellStyle name="SAPBEXHLevel0X 10 9" xfId="21932"/>
    <cellStyle name="SAPBEXHLevel0X 11" xfId="3448"/>
    <cellStyle name="SAPBEXHLevel0X 11 2" xfId="5986"/>
    <cellStyle name="SAPBEXHLevel0X 11 3" xfId="8842"/>
    <cellStyle name="SAPBEXHLevel0X 11 4" xfId="10225"/>
    <cellStyle name="SAPBEXHLevel0X 11 5" xfId="12475"/>
    <cellStyle name="SAPBEXHLevel0X 11 6" xfId="15123"/>
    <cellStyle name="SAPBEXHLevel0X 11 7" xfId="17171"/>
    <cellStyle name="SAPBEXHLevel0X 11 8" xfId="19819"/>
    <cellStyle name="SAPBEXHLevel0X 11 9" xfId="21850"/>
    <cellStyle name="SAPBEXHLevel0X 12" xfId="3477"/>
    <cellStyle name="SAPBEXHLevel0X 12 2" xfId="6015"/>
    <cellStyle name="SAPBEXHLevel0X 12 3" xfId="9694"/>
    <cellStyle name="SAPBEXHLevel0X 12 4" xfId="10134"/>
    <cellStyle name="SAPBEXHLevel0X 12 5" xfId="12483"/>
    <cellStyle name="SAPBEXHLevel0X 12 6" xfId="15459"/>
    <cellStyle name="SAPBEXHLevel0X 12 7" xfId="17179"/>
    <cellStyle name="SAPBEXHLevel0X 12 8" xfId="20155"/>
    <cellStyle name="SAPBEXHLevel0X 12 9" xfId="21856"/>
    <cellStyle name="SAPBEXHLevel0X 13" xfId="3492"/>
    <cellStyle name="SAPBEXHLevel0X 13 2" xfId="6030"/>
    <cellStyle name="SAPBEXHLevel0X 13 3" xfId="8137"/>
    <cellStyle name="SAPBEXHLevel0X 13 4" xfId="10512"/>
    <cellStyle name="SAPBEXHLevel0X 13 5" xfId="12852"/>
    <cellStyle name="SAPBEXHLevel0X 13 6" xfId="16951"/>
    <cellStyle name="SAPBEXHLevel0X 13 7" xfId="17548"/>
    <cellStyle name="SAPBEXHLevel0X 13 8" xfId="21647"/>
    <cellStyle name="SAPBEXHLevel0X 13 9" xfId="22183"/>
    <cellStyle name="SAPBEXHLevel0X 14" xfId="3487"/>
    <cellStyle name="SAPBEXHLevel0X 14 2" xfId="6025"/>
    <cellStyle name="SAPBEXHLevel0X 14 3" xfId="8424"/>
    <cellStyle name="SAPBEXHLevel0X 14 4" xfId="11106"/>
    <cellStyle name="SAPBEXHLevel0X 14 5" xfId="13500"/>
    <cellStyle name="SAPBEXHLevel0X 14 6" xfId="15398"/>
    <cellStyle name="SAPBEXHLevel0X 14 7" xfId="18196"/>
    <cellStyle name="SAPBEXHLevel0X 14 8" xfId="20094"/>
    <cellStyle name="SAPBEXHLevel0X 14 9" xfId="22779"/>
    <cellStyle name="SAPBEXHLevel0X 15" xfId="3558"/>
    <cellStyle name="SAPBEXHLevel0X 15 2" xfId="6096"/>
    <cellStyle name="SAPBEXHLevel0X 15 3" xfId="5483"/>
    <cellStyle name="SAPBEXHLevel0X 15 4" xfId="10691"/>
    <cellStyle name="SAPBEXHLevel0X 15 5" xfId="13043"/>
    <cellStyle name="SAPBEXHLevel0X 15 6" xfId="16188"/>
    <cellStyle name="SAPBEXHLevel0X 15 7" xfId="17739"/>
    <cellStyle name="SAPBEXHLevel0X 15 8" xfId="20884"/>
    <cellStyle name="SAPBEXHLevel0X 15 9" xfId="22364"/>
    <cellStyle name="SAPBEXHLevel0X 16" xfId="3596"/>
    <cellStyle name="SAPBEXHLevel0X 16 2" xfId="6134"/>
    <cellStyle name="SAPBEXHLevel0X 16 3" xfId="9268"/>
    <cellStyle name="SAPBEXHLevel0X 16 4" xfId="9743"/>
    <cellStyle name="SAPBEXHLevel0X 16 5" xfId="14930"/>
    <cellStyle name="SAPBEXHLevel0X 16 6" xfId="16539"/>
    <cellStyle name="SAPBEXHLevel0X 16 7" xfId="19626"/>
    <cellStyle name="SAPBEXHLevel0X 16 8" xfId="21235"/>
    <cellStyle name="SAPBEXHLevel0X 16 9" xfId="24093"/>
    <cellStyle name="SAPBEXHLevel0X 17" xfId="3696"/>
    <cellStyle name="SAPBEXHLevel0X 17 2" xfId="6234"/>
    <cellStyle name="SAPBEXHLevel0X 17 3" xfId="9837"/>
    <cellStyle name="SAPBEXHLevel0X 17 4" xfId="10473"/>
    <cellStyle name="SAPBEXHLevel0X 17 5" xfId="12806"/>
    <cellStyle name="SAPBEXHLevel0X 17 6" xfId="13618"/>
    <cellStyle name="SAPBEXHLevel0X 17 7" xfId="17502"/>
    <cellStyle name="SAPBEXHLevel0X 17 8" xfId="18314"/>
    <cellStyle name="SAPBEXHLevel0X 17 9" xfId="22143"/>
    <cellStyle name="SAPBEXHLevel0X 18" xfId="3663"/>
    <cellStyle name="SAPBEXHLevel0X 18 2" xfId="6201"/>
    <cellStyle name="SAPBEXHLevel0X 18 3" xfId="9914"/>
    <cellStyle name="SAPBEXHLevel0X 18 4" xfId="11693"/>
    <cellStyle name="SAPBEXHLevel0X 18 5" xfId="14142"/>
    <cellStyle name="SAPBEXHLevel0X 18 6" xfId="15218"/>
    <cellStyle name="SAPBEXHLevel0X 18 7" xfId="18838"/>
    <cellStyle name="SAPBEXHLevel0X 18 8" xfId="19914"/>
    <cellStyle name="SAPBEXHLevel0X 18 9" xfId="23367"/>
    <cellStyle name="SAPBEXHLevel0X 19" xfId="3758"/>
    <cellStyle name="SAPBEXHLevel0X 19 2" xfId="6296"/>
    <cellStyle name="SAPBEXHLevel0X 19 3" xfId="9004"/>
    <cellStyle name="SAPBEXHLevel0X 19 4" xfId="10278"/>
    <cellStyle name="SAPBEXHLevel0X 19 5" xfId="12588"/>
    <cellStyle name="SAPBEXHLevel0X 19 6" xfId="12318"/>
    <cellStyle name="SAPBEXHLevel0X 19 7" xfId="17284"/>
    <cellStyle name="SAPBEXHLevel0X 19 8" xfId="17014"/>
    <cellStyle name="SAPBEXHLevel0X 19 9" xfId="21947"/>
    <cellStyle name="SAPBEXHLevel0X 2" xfId="3081"/>
    <cellStyle name="SAPBEXHLevel0X 2 2" xfId="5619"/>
    <cellStyle name="SAPBEXHLevel0X 2 3" xfId="5472"/>
    <cellStyle name="SAPBEXHLevel0X 2 4" xfId="9149"/>
    <cellStyle name="SAPBEXHLevel0X 2 5" xfId="12344"/>
    <cellStyle name="SAPBEXHLevel0X 2 6" xfId="16900"/>
    <cellStyle name="SAPBEXHLevel0X 2 7" xfId="17040"/>
    <cellStyle name="SAPBEXHLevel0X 2 8" xfId="21596"/>
    <cellStyle name="SAPBEXHLevel0X 2 9" xfId="21732"/>
    <cellStyle name="SAPBEXHLevel0X 20" xfId="3824"/>
    <cellStyle name="SAPBEXHLevel0X 20 2" xfId="6362"/>
    <cellStyle name="SAPBEXHLevel0X 20 3" xfId="8549"/>
    <cellStyle name="SAPBEXHLevel0X 20 4" xfId="11852"/>
    <cellStyle name="SAPBEXHLevel0X 20 5" xfId="14314"/>
    <cellStyle name="SAPBEXHLevel0X 20 6" xfId="15321"/>
    <cellStyle name="SAPBEXHLevel0X 20 7" xfId="19010"/>
    <cellStyle name="SAPBEXHLevel0X 20 8" xfId="20017"/>
    <cellStyle name="SAPBEXHLevel0X 20 9" xfId="23528"/>
    <cellStyle name="SAPBEXHLevel0X 21" xfId="3799"/>
    <cellStyle name="SAPBEXHLevel0X 21 2" xfId="6337"/>
    <cellStyle name="SAPBEXHLevel0X 21 3" xfId="9646"/>
    <cellStyle name="SAPBEXHLevel0X 21 4" xfId="11122"/>
    <cellStyle name="SAPBEXHLevel0X 21 5" xfId="13517"/>
    <cellStyle name="SAPBEXHLevel0X 21 6" xfId="16805"/>
    <cellStyle name="SAPBEXHLevel0X 21 7" xfId="18213"/>
    <cellStyle name="SAPBEXHLevel0X 21 8" xfId="21501"/>
    <cellStyle name="SAPBEXHLevel0X 21 9" xfId="22795"/>
    <cellStyle name="SAPBEXHLevel0X 22" xfId="3870"/>
    <cellStyle name="SAPBEXHLevel0X 22 2" xfId="6408"/>
    <cellStyle name="SAPBEXHLevel0X 22 3" xfId="8088"/>
    <cellStyle name="SAPBEXHLevel0X 22 4" xfId="11132"/>
    <cellStyle name="SAPBEXHLevel0X 22 5" xfId="13528"/>
    <cellStyle name="SAPBEXHLevel0X 22 6" xfId="15625"/>
    <cellStyle name="SAPBEXHLevel0X 22 7" xfId="18224"/>
    <cellStyle name="SAPBEXHLevel0X 22 8" xfId="20321"/>
    <cellStyle name="SAPBEXHLevel0X 22 9" xfId="22805"/>
    <cellStyle name="SAPBEXHLevel0X 23" xfId="3539"/>
    <cellStyle name="SAPBEXHLevel0X 23 2" xfId="6077"/>
    <cellStyle name="SAPBEXHLevel0X 23 3" xfId="7931"/>
    <cellStyle name="SAPBEXHLevel0X 23 4" xfId="10356"/>
    <cellStyle name="SAPBEXHLevel0X 23 5" xfId="12678"/>
    <cellStyle name="SAPBEXHLevel0X 23 6" xfId="15961"/>
    <cellStyle name="SAPBEXHLevel0X 23 7" xfId="17374"/>
    <cellStyle name="SAPBEXHLevel0X 23 8" xfId="20657"/>
    <cellStyle name="SAPBEXHLevel0X 23 9" xfId="22027"/>
    <cellStyle name="SAPBEXHLevel0X 24" xfId="3865"/>
    <cellStyle name="SAPBEXHLevel0X 24 2" xfId="6403"/>
    <cellStyle name="SAPBEXHLevel0X 24 3" xfId="9938"/>
    <cellStyle name="SAPBEXHLevel0X 24 4" xfId="12200"/>
    <cellStyle name="SAPBEXHLevel0X 24 5" xfId="12314"/>
    <cellStyle name="SAPBEXHLevel0X 24 6" xfId="15102"/>
    <cellStyle name="SAPBEXHLevel0X 24 7" xfId="17010"/>
    <cellStyle name="SAPBEXHLevel0X 24 8" xfId="19798"/>
    <cellStyle name="SAPBEXHLevel0X 24 9" xfId="21705"/>
    <cellStyle name="SAPBEXHLevel0X 25" xfId="3881"/>
    <cellStyle name="SAPBEXHLevel0X 25 2" xfId="6419"/>
    <cellStyle name="SAPBEXHLevel0X 25 3" xfId="8175"/>
    <cellStyle name="SAPBEXHLevel0X 25 4" xfId="11940"/>
    <cellStyle name="SAPBEXHLevel0X 25 5" xfId="14413"/>
    <cellStyle name="SAPBEXHLevel0X 25 6" xfId="15380"/>
    <cellStyle name="SAPBEXHLevel0X 25 7" xfId="19109"/>
    <cellStyle name="SAPBEXHLevel0X 25 8" xfId="20076"/>
    <cellStyle name="SAPBEXHLevel0X 25 9" xfId="23615"/>
    <cellStyle name="SAPBEXHLevel0X 26" xfId="4018"/>
    <cellStyle name="SAPBEXHLevel0X 26 2" xfId="6556"/>
    <cellStyle name="SAPBEXHLevel0X 26 3" xfId="9432"/>
    <cellStyle name="SAPBEXHLevel0X 26 4" xfId="11518"/>
    <cellStyle name="SAPBEXHLevel0X 26 5" xfId="13946"/>
    <cellStyle name="SAPBEXHLevel0X 26 6" xfId="15105"/>
    <cellStyle name="SAPBEXHLevel0X 26 7" xfId="18642"/>
    <cellStyle name="SAPBEXHLevel0X 26 8" xfId="19801"/>
    <cellStyle name="SAPBEXHLevel0X 26 9" xfId="23192"/>
    <cellStyle name="SAPBEXHLevel0X 27" xfId="3998"/>
    <cellStyle name="SAPBEXHLevel0X 27 2" xfId="6536"/>
    <cellStyle name="SAPBEXHLevel0X 27 3" xfId="9623"/>
    <cellStyle name="SAPBEXHLevel0X 27 4" xfId="11720"/>
    <cellStyle name="SAPBEXHLevel0X 27 5" xfId="14171"/>
    <cellStyle name="SAPBEXHLevel0X 27 6" xfId="16735"/>
    <cellStyle name="SAPBEXHLevel0X 27 7" xfId="18867"/>
    <cellStyle name="SAPBEXHLevel0X 27 8" xfId="21431"/>
    <cellStyle name="SAPBEXHLevel0X 27 9" xfId="23394"/>
    <cellStyle name="SAPBEXHLevel0X 28" xfId="4060"/>
    <cellStyle name="SAPBEXHLevel0X 28 2" xfId="6598"/>
    <cellStyle name="SAPBEXHLevel0X 28 3" xfId="8696"/>
    <cellStyle name="SAPBEXHLevel0X 28 4" xfId="11087"/>
    <cellStyle name="SAPBEXHLevel0X 28 5" xfId="13477"/>
    <cellStyle name="SAPBEXHLevel0X 28 6" xfId="15796"/>
    <cellStyle name="SAPBEXHLevel0X 28 7" xfId="18173"/>
    <cellStyle name="SAPBEXHLevel0X 28 8" xfId="20492"/>
    <cellStyle name="SAPBEXHLevel0X 28 9" xfId="22760"/>
    <cellStyle name="SAPBEXHLevel0X 29" xfId="4075"/>
    <cellStyle name="SAPBEXHLevel0X 29 2" xfId="6613"/>
    <cellStyle name="SAPBEXHLevel0X 29 3" xfId="9551"/>
    <cellStyle name="SAPBEXHLevel0X 29 4" xfId="10297"/>
    <cellStyle name="SAPBEXHLevel0X 29 5" xfId="12611"/>
    <cellStyle name="SAPBEXHLevel0X 29 6" xfId="16492"/>
    <cellStyle name="SAPBEXHLevel0X 29 7" xfId="17307"/>
    <cellStyle name="SAPBEXHLevel0X 29 8" xfId="21188"/>
    <cellStyle name="SAPBEXHLevel0X 29 9" xfId="21967"/>
    <cellStyle name="SAPBEXHLevel0X 3" xfId="3021"/>
    <cellStyle name="SAPBEXHLevel0X 3 2" xfId="5560"/>
    <cellStyle name="SAPBEXHLevel0X 3 3" xfId="9421"/>
    <cellStyle name="SAPBEXHLevel0X 3 4" xfId="12134"/>
    <cellStyle name="SAPBEXHLevel0X 3 5" xfId="14617"/>
    <cellStyle name="SAPBEXHLevel0X 3 6" xfId="16543"/>
    <cellStyle name="SAPBEXHLevel0X 3 7" xfId="19313"/>
    <cellStyle name="SAPBEXHLevel0X 3 8" xfId="21239"/>
    <cellStyle name="SAPBEXHLevel0X 3 9" xfId="23808"/>
    <cellStyle name="SAPBEXHLevel0X 30" xfId="4056"/>
    <cellStyle name="SAPBEXHLevel0X 30 2" xfId="6594"/>
    <cellStyle name="SAPBEXHLevel0X 30 3" xfId="8601"/>
    <cellStyle name="SAPBEXHLevel0X 30 4" xfId="11669"/>
    <cellStyle name="SAPBEXHLevel0X 30 5" xfId="12825"/>
    <cellStyle name="SAPBEXHLevel0X 30 6" xfId="15348"/>
    <cellStyle name="SAPBEXHLevel0X 30 7" xfId="17521"/>
    <cellStyle name="SAPBEXHLevel0X 30 8" xfId="20044"/>
    <cellStyle name="SAPBEXHLevel0X 30 9" xfId="22160"/>
    <cellStyle name="SAPBEXHLevel0X 31" xfId="4205"/>
    <cellStyle name="SAPBEXHLevel0X 31 2" xfId="6743"/>
    <cellStyle name="SAPBEXHLevel0X 31 3" xfId="9723"/>
    <cellStyle name="SAPBEXHLevel0X 31 4" xfId="12226"/>
    <cellStyle name="SAPBEXHLevel0X 31 5" xfId="14013"/>
    <cellStyle name="SAPBEXHLevel0X 31 6" xfId="16895"/>
    <cellStyle name="SAPBEXHLevel0X 31 7" xfId="18709"/>
    <cellStyle name="SAPBEXHLevel0X 31 8" xfId="21591"/>
    <cellStyle name="SAPBEXHLevel0X 31 9" xfId="23250"/>
    <cellStyle name="SAPBEXHLevel0X 32" xfId="4139"/>
    <cellStyle name="SAPBEXHLevel0X 32 2" xfId="6677"/>
    <cellStyle name="SAPBEXHLevel0X 32 3" xfId="5467"/>
    <cellStyle name="SAPBEXHLevel0X 32 4" xfId="11347"/>
    <cellStyle name="SAPBEXHLevel0X 32 5" xfId="14884"/>
    <cellStyle name="SAPBEXHLevel0X 32 6" xfId="15414"/>
    <cellStyle name="SAPBEXHLevel0X 32 7" xfId="19580"/>
    <cellStyle name="SAPBEXHLevel0X 32 8" xfId="20110"/>
    <cellStyle name="SAPBEXHLevel0X 32 9" xfId="24052"/>
    <cellStyle name="SAPBEXHLevel0X 33" xfId="4204"/>
    <cellStyle name="SAPBEXHLevel0X 33 2" xfId="6742"/>
    <cellStyle name="SAPBEXHLevel0X 33 3" xfId="5477"/>
    <cellStyle name="SAPBEXHLevel0X 33 4" xfId="11726"/>
    <cellStyle name="SAPBEXHLevel0X 33 5" xfId="14177"/>
    <cellStyle name="SAPBEXHLevel0X 33 6" xfId="13198"/>
    <cellStyle name="SAPBEXHLevel0X 33 7" xfId="18873"/>
    <cellStyle name="SAPBEXHLevel0X 33 8" xfId="17894"/>
    <cellStyle name="SAPBEXHLevel0X 33 9" xfId="23400"/>
    <cellStyle name="SAPBEXHLevel0X 34" xfId="4246"/>
    <cellStyle name="SAPBEXHLevel0X 34 2" xfId="6784"/>
    <cellStyle name="SAPBEXHLevel0X 34 3" xfId="9635"/>
    <cellStyle name="SAPBEXHLevel0X 34 4" xfId="10671"/>
    <cellStyle name="SAPBEXHLevel0X 34 5" xfId="13020"/>
    <cellStyle name="SAPBEXHLevel0X 34 6" xfId="16288"/>
    <cellStyle name="SAPBEXHLevel0X 34 7" xfId="17716"/>
    <cellStyle name="SAPBEXHLevel0X 34 8" xfId="20984"/>
    <cellStyle name="SAPBEXHLevel0X 34 9" xfId="22344"/>
    <cellStyle name="SAPBEXHLevel0X 35" xfId="4289"/>
    <cellStyle name="SAPBEXHLevel0X 35 2" xfId="6827"/>
    <cellStyle name="SAPBEXHLevel0X 35 3" xfId="8238"/>
    <cellStyle name="SAPBEXHLevel0X 35 4" xfId="11470"/>
    <cellStyle name="SAPBEXHLevel0X 35 5" xfId="13893"/>
    <cellStyle name="SAPBEXHLevel0X 35 6" xfId="16280"/>
    <cellStyle name="SAPBEXHLevel0X 35 7" xfId="18589"/>
    <cellStyle name="SAPBEXHLevel0X 35 8" xfId="20976"/>
    <cellStyle name="SAPBEXHLevel0X 35 9" xfId="23145"/>
    <cellStyle name="SAPBEXHLevel0X 36" xfId="4332"/>
    <cellStyle name="SAPBEXHLevel0X 36 2" xfId="6870"/>
    <cellStyle name="SAPBEXHLevel0X 36 3" xfId="9854"/>
    <cellStyle name="SAPBEXHLevel0X 36 4" xfId="11045"/>
    <cellStyle name="SAPBEXHLevel0X 36 5" xfId="13429"/>
    <cellStyle name="SAPBEXHLevel0X 36 6" xfId="14958"/>
    <cellStyle name="SAPBEXHLevel0X 36 7" xfId="18125"/>
    <cellStyle name="SAPBEXHLevel0X 36 8" xfId="19654"/>
    <cellStyle name="SAPBEXHLevel0X 36 9" xfId="22718"/>
    <cellStyle name="SAPBEXHLevel0X 37" xfId="4277"/>
    <cellStyle name="SAPBEXHLevel0X 37 2" xfId="6815"/>
    <cellStyle name="SAPBEXHLevel0X 37 3" xfId="8974"/>
    <cellStyle name="SAPBEXHLevel0X 37 4" xfId="12123"/>
    <cellStyle name="SAPBEXHLevel0X 37 5" xfId="14605"/>
    <cellStyle name="SAPBEXHLevel0X 37 6" xfId="15670"/>
    <cellStyle name="SAPBEXHLevel0X 37 7" xfId="19301"/>
    <cellStyle name="SAPBEXHLevel0X 37 8" xfId="20366"/>
    <cellStyle name="SAPBEXHLevel0X 37 9" xfId="23797"/>
    <cellStyle name="SAPBEXHLevel0X 38" xfId="4489"/>
    <cellStyle name="SAPBEXHLevel0X 38 2" xfId="7027"/>
    <cellStyle name="SAPBEXHLevel0X 38 3" xfId="8777"/>
    <cellStyle name="SAPBEXHLevel0X 38 4" xfId="10695"/>
    <cellStyle name="SAPBEXHLevel0X 38 5" xfId="13047"/>
    <cellStyle name="SAPBEXHLevel0X 38 6" xfId="15108"/>
    <cellStyle name="SAPBEXHLevel0X 38 7" xfId="17743"/>
    <cellStyle name="SAPBEXHLevel0X 38 8" xfId="19804"/>
    <cellStyle name="SAPBEXHLevel0X 38 9" xfId="22368"/>
    <cellStyle name="SAPBEXHLevel0X 39" xfId="4482"/>
    <cellStyle name="SAPBEXHLevel0X 39 2" xfId="7020"/>
    <cellStyle name="SAPBEXHLevel0X 39 3" xfId="8534"/>
    <cellStyle name="SAPBEXHLevel0X 39 4" xfId="10890"/>
    <cellStyle name="SAPBEXHLevel0X 39 5" xfId="13258"/>
    <cellStyle name="SAPBEXHLevel0X 39 6" xfId="15192"/>
    <cellStyle name="SAPBEXHLevel0X 39 7" xfId="17954"/>
    <cellStyle name="SAPBEXHLevel0X 39 8" xfId="19888"/>
    <cellStyle name="SAPBEXHLevel0X 39 9" xfId="22561"/>
    <cellStyle name="SAPBEXHLevel0X 4" xfId="3005"/>
    <cellStyle name="SAPBEXHLevel0X 4 2" xfId="5544"/>
    <cellStyle name="SAPBEXHLevel0X 4 3" xfId="8532"/>
    <cellStyle name="SAPBEXHLevel0X 4 4" xfId="11927"/>
    <cellStyle name="SAPBEXHLevel0X 4 5" xfId="14400"/>
    <cellStyle name="SAPBEXHLevel0X 4 6" xfId="16248"/>
    <cellStyle name="SAPBEXHLevel0X 4 7" xfId="19096"/>
    <cellStyle name="SAPBEXHLevel0X 4 8" xfId="20944"/>
    <cellStyle name="SAPBEXHLevel0X 4 9" xfId="23602"/>
    <cellStyle name="SAPBEXHLevel0X 40" xfId="4478"/>
    <cellStyle name="SAPBEXHLevel0X 40 2" xfId="7016"/>
    <cellStyle name="SAPBEXHLevel0X 40 3" xfId="7976"/>
    <cellStyle name="SAPBEXHLevel0X 40 4" xfId="12026"/>
    <cellStyle name="SAPBEXHLevel0X 40 5" xfId="14249"/>
    <cellStyle name="SAPBEXHLevel0X 40 6" xfId="13389"/>
    <cellStyle name="SAPBEXHLevel0X 40 7" xfId="18945"/>
    <cellStyle name="SAPBEXHLevel0X 40 8" xfId="18085"/>
    <cellStyle name="SAPBEXHLevel0X 40 9" xfId="23467"/>
    <cellStyle name="SAPBEXHLevel0X 41" xfId="4543"/>
    <cellStyle name="SAPBEXHLevel0X 41 2" xfId="7081"/>
    <cellStyle name="SAPBEXHLevel0X 41 3" xfId="9157"/>
    <cellStyle name="SAPBEXHLevel0X 41 4" xfId="11066"/>
    <cellStyle name="SAPBEXHLevel0X 41 5" xfId="12338"/>
    <cellStyle name="SAPBEXHLevel0X 41 6" xfId="16455"/>
    <cellStyle name="SAPBEXHLevel0X 41 7" xfId="17034"/>
    <cellStyle name="SAPBEXHLevel0X 41 8" xfId="21151"/>
    <cellStyle name="SAPBEXHLevel0X 41 9" xfId="21727"/>
    <cellStyle name="SAPBEXHLevel0X 42" xfId="4590"/>
    <cellStyle name="SAPBEXHLevel0X 42 2" xfId="7128"/>
    <cellStyle name="SAPBEXHLevel0X 42 3" xfId="9585"/>
    <cellStyle name="SAPBEXHLevel0X 42 4" xfId="11338"/>
    <cellStyle name="SAPBEXHLevel0X 42 5" xfId="13748"/>
    <cellStyle name="SAPBEXHLevel0X 42 6" xfId="16645"/>
    <cellStyle name="SAPBEXHLevel0X 42 7" xfId="18444"/>
    <cellStyle name="SAPBEXHLevel0X 42 8" xfId="21341"/>
    <cellStyle name="SAPBEXHLevel0X 42 9" xfId="23012"/>
    <cellStyle name="SAPBEXHLevel0X 43" xfId="4633"/>
    <cellStyle name="SAPBEXHLevel0X 43 2" xfId="7171"/>
    <cellStyle name="SAPBEXHLevel0X 43 3" xfId="5517"/>
    <cellStyle name="SAPBEXHLevel0X 43 4" xfId="12245"/>
    <cellStyle name="SAPBEXHLevel0X 43 5" xfId="12307"/>
    <cellStyle name="SAPBEXHLevel0X 43 6" xfId="15689"/>
    <cellStyle name="SAPBEXHLevel0X 43 7" xfId="17003"/>
    <cellStyle name="SAPBEXHLevel0X 43 8" xfId="20385"/>
    <cellStyle name="SAPBEXHLevel0X 43 9" xfId="21699"/>
    <cellStyle name="SAPBEXHLevel0X 44" xfId="4766"/>
    <cellStyle name="SAPBEXHLevel0X 44 2" xfId="7304"/>
    <cellStyle name="SAPBEXHLevel0X 44 3" xfId="9096"/>
    <cellStyle name="SAPBEXHLevel0X 44 4" xfId="11795"/>
    <cellStyle name="SAPBEXHLevel0X 44 5" xfId="14252"/>
    <cellStyle name="SAPBEXHLevel0X 44 6" xfId="16491"/>
    <cellStyle name="SAPBEXHLevel0X 44 7" xfId="18948"/>
    <cellStyle name="SAPBEXHLevel0X 44 8" xfId="21187"/>
    <cellStyle name="SAPBEXHLevel0X 44 9" xfId="23470"/>
    <cellStyle name="SAPBEXHLevel0X 45" xfId="4733"/>
    <cellStyle name="SAPBEXHLevel0X 45 2" xfId="7271"/>
    <cellStyle name="SAPBEXHLevel0X 45 3" xfId="7966"/>
    <cellStyle name="SAPBEXHLevel0X 45 4" xfId="12261"/>
    <cellStyle name="SAPBEXHLevel0X 45 5" xfId="12355"/>
    <cellStyle name="SAPBEXHLevel0X 45 6" xfId="15158"/>
    <cellStyle name="SAPBEXHLevel0X 45 7" xfId="17051"/>
    <cellStyle name="SAPBEXHLevel0X 45 8" xfId="19854"/>
    <cellStyle name="SAPBEXHLevel0X 45 9" xfId="21742"/>
    <cellStyle name="SAPBEXHLevel0X 46" xfId="4761"/>
    <cellStyle name="SAPBEXHLevel0X 46 2" xfId="7299"/>
    <cellStyle name="SAPBEXHLevel0X 46 3" xfId="8657"/>
    <cellStyle name="SAPBEXHLevel0X 46 4" xfId="10465"/>
    <cellStyle name="SAPBEXHLevel0X 46 5" xfId="12797"/>
    <cellStyle name="SAPBEXHLevel0X 46 6" xfId="15894"/>
    <cellStyle name="SAPBEXHLevel0X 46 7" xfId="17493"/>
    <cellStyle name="SAPBEXHLevel0X 46 8" xfId="20590"/>
    <cellStyle name="SAPBEXHLevel0X 46 9" xfId="22136"/>
    <cellStyle name="SAPBEXHLevel0X 47" xfId="4719"/>
    <cellStyle name="SAPBEXHLevel0X 47 2" xfId="7257"/>
    <cellStyle name="SAPBEXHLevel0X 47 3" xfId="10215"/>
    <cellStyle name="SAPBEXHLevel0X 47 4" xfId="10863"/>
    <cellStyle name="SAPBEXHLevel0X 47 5" xfId="13072"/>
    <cellStyle name="SAPBEXHLevel0X 47 6" xfId="16753"/>
    <cellStyle name="SAPBEXHLevel0X 47 7" xfId="17768"/>
    <cellStyle name="SAPBEXHLevel0X 47 8" xfId="21449"/>
    <cellStyle name="SAPBEXHLevel0X 47 9" xfId="22391"/>
    <cellStyle name="SAPBEXHLevel0X 48" xfId="4893"/>
    <cellStyle name="SAPBEXHLevel0X 48 2" xfId="7431"/>
    <cellStyle name="SAPBEXHLevel0X 48 3" xfId="9369"/>
    <cellStyle name="SAPBEXHLevel0X 48 4" xfId="11609"/>
    <cellStyle name="SAPBEXHLevel0X 48 5" xfId="14048"/>
    <cellStyle name="SAPBEXHLevel0X 48 6" xfId="15265"/>
    <cellStyle name="SAPBEXHLevel0X 48 7" xfId="18744"/>
    <cellStyle name="SAPBEXHLevel0X 48 8" xfId="19961"/>
    <cellStyle name="SAPBEXHLevel0X 48 9" xfId="23283"/>
    <cellStyle name="SAPBEXHLevel0X 49" xfId="4879"/>
    <cellStyle name="SAPBEXHLevel0X 49 2" xfId="7417"/>
    <cellStyle name="SAPBEXHLevel0X 49 3" xfId="8648"/>
    <cellStyle name="SAPBEXHLevel0X 49 4" xfId="11461"/>
    <cellStyle name="SAPBEXHLevel0X 49 5" xfId="13883"/>
    <cellStyle name="SAPBEXHLevel0X 49 6" xfId="15104"/>
    <cellStyle name="SAPBEXHLevel0X 49 7" xfId="18579"/>
    <cellStyle name="SAPBEXHLevel0X 49 8" xfId="19800"/>
    <cellStyle name="SAPBEXHLevel0X 49 9" xfId="23136"/>
    <cellStyle name="SAPBEXHLevel0X 5" xfId="3103"/>
    <cellStyle name="SAPBEXHLevel0X 5 2" xfId="5641"/>
    <cellStyle name="SAPBEXHLevel0X 5 3" xfId="8000"/>
    <cellStyle name="SAPBEXHLevel0X 5 4" xfId="11714"/>
    <cellStyle name="SAPBEXHLevel0X 5 5" xfId="14164"/>
    <cellStyle name="SAPBEXHLevel0X 5 6" xfId="16619"/>
    <cellStyle name="SAPBEXHLevel0X 5 7" xfId="18860"/>
    <cellStyle name="SAPBEXHLevel0X 5 8" xfId="21315"/>
    <cellStyle name="SAPBEXHLevel0X 5 9" xfId="23388"/>
    <cellStyle name="SAPBEXHLevel0X 50" xfId="4918"/>
    <cellStyle name="SAPBEXHLevel0X 50 2" xfId="7456"/>
    <cellStyle name="SAPBEXHLevel0X 50 3" xfId="8041"/>
    <cellStyle name="SAPBEXHLevel0X 50 4" xfId="9984"/>
    <cellStyle name="SAPBEXHLevel0X 50 5" xfId="12378"/>
    <cellStyle name="SAPBEXHLevel0X 50 6" xfId="12736"/>
    <cellStyle name="SAPBEXHLevel0X 50 7" xfId="17074"/>
    <cellStyle name="SAPBEXHLevel0X 50 8" xfId="17432"/>
    <cellStyle name="SAPBEXHLevel0X 50 9" xfId="21763"/>
    <cellStyle name="SAPBEXHLevel0X 51" xfId="4943"/>
    <cellStyle name="SAPBEXHLevel0X 51 2" xfId="7481"/>
    <cellStyle name="SAPBEXHLevel0X 51 3" xfId="8674"/>
    <cellStyle name="SAPBEXHLevel0X 51 4" xfId="10842"/>
    <cellStyle name="SAPBEXHLevel0X 51 5" xfId="13207"/>
    <cellStyle name="SAPBEXHLevel0X 51 6" xfId="15765"/>
    <cellStyle name="SAPBEXHLevel0X 51 7" xfId="17903"/>
    <cellStyle name="SAPBEXHLevel0X 51 8" xfId="20461"/>
    <cellStyle name="SAPBEXHLevel0X 51 9" xfId="22513"/>
    <cellStyle name="SAPBEXHLevel0X 52" xfId="4983"/>
    <cellStyle name="SAPBEXHLevel0X 52 2" xfId="7521"/>
    <cellStyle name="SAPBEXHLevel0X 52 3" xfId="9707"/>
    <cellStyle name="SAPBEXHLevel0X 52 4" xfId="11169"/>
    <cellStyle name="SAPBEXHLevel0X 52 5" xfId="13565"/>
    <cellStyle name="SAPBEXHLevel0X 52 6" xfId="16367"/>
    <cellStyle name="SAPBEXHLevel0X 52 7" xfId="18261"/>
    <cellStyle name="SAPBEXHLevel0X 52 8" xfId="21063"/>
    <cellStyle name="SAPBEXHLevel0X 52 9" xfId="22842"/>
    <cellStyle name="SAPBEXHLevel0X 53" xfId="5021"/>
    <cellStyle name="SAPBEXHLevel0X 53 2" xfId="7559"/>
    <cellStyle name="SAPBEXHLevel0X 53 3" xfId="8613"/>
    <cellStyle name="SAPBEXHLevel0X 53 4" xfId="10906"/>
    <cellStyle name="SAPBEXHLevel0X 53 5" xfId="13276"/>
    <cellStyle name="SAPBEXHLevel0X 53 6" xfId="15005"/>
    <cellStyle name="SAPBEXHLevel0X 53 7" xfId="17972"/>
    <cellStyle name="SAPBEXHLevel0X 53 8" xfId="19701"/>
    <cellStyle name="SAPBEXHLevel0X 53 9" xfId="22577"/>
    <cellStyle name="SAPBEXHLevel0X 54" xfId="5143"/>
    <cellStyle name="SAPBEXHLevel0X 54 2" xfId="7681"/>
    <cellStyle name="SAPBEXHLevel0X 54 3" xfId="9618"/>
    <cellStyle name="SAPBEXHLevel0X 54 4" xfId="10341"/>
    <cellStyle name="SAPBEXHLevel0X 54 5" xfId="12662"/>
    <cellStyle name="SAPBEXHLevel0X 54 6" xfId="16159"/>
    <cellStyle name="SAPBEXHLevel0X 54 7" xfId="17358"/>
    <cellStyle name="SAPBEXHLevel0X 54 8" xfId="20855"/>
    <cellStyle name="SAPBEXHLevel0X 54 9" xfId="22012"/>
    <cellStyle name="SAPBEXHLevel0X 55" xfId="5212"/>
    <cellStyle name="SAPBEXHLevel0X 55 2" xfId="7751"/>
    <cellStyle name="SAPBEXHLevel0X 55 3" xfId="8378"/>
    <cellStyle name="SAPBEXHLevel0X 55 4" xfId="10467"/>
    <cellStyle name="SAPBEXHLevel0X 55 5" xfId="14533"/>
    <cellStyle name="SAPBEXHLevel0X 55 6" xfId="16995"/>
    <cellStyle name="SAPBEXHLevel0X 55 7" xfId="19229"/>
    <cellStyle name="SAPBEXHLevel0X 55 8" xfId="21691"/>
    <cellStyle name="SAPBEXHLevel0X 55 9" xfId="23725"/>
    <cellStyle name="SAPBEXHLevel0X 56" xfId="5250"/>
    <cellStyle name="SAPBEXHLevel0X 56 2" xfId="9465"/>
    <cellStyle name="SAPBEXHLevel0X 56 3" xfId="11692"/>
    <cellStyle name="SAPBEXHLevel0X 56 4" xfId="14141"/>
    <cellStyle name="SAPBEXHLevel0X 56 5" xfId="15551"/>
    <cellStyle name="SAPBEXHLevel0X 56 6" xfId="18837"/>
    <cellStyle name="SAPBEXHLevel0X 56 7" xfId="20247"/>
    <cellStyle name="SAPBEXHLevel0X 56 8" xfId="23366"/>
    <cellStyle name="SAPBEXHLevel0X 57" xfId="9627"/>
    <cellStyle name="SAPBEXHLevel0X 58" xfId="10572"/>
    <cellStyle name="SAPBEXHLevel0X 59" xfId="12918"/>
    <cellStyle name="SAPBEXHLevel0X 6" xfId="3149"/>
    <cellStyle name="SAPBEXHLevel0X 6 2" xfId="5687"/>
    <cellStyle name="SAPBEXHLevel0X 6 3" xfId="9319"/>
    <cellStyle name="SAPBEXHLevel0X 6 4" xfId="10311"/>
    <cellStyle name="SAPBEXHLevel0X 6 5" xfId="12626"/>
    <cellStyle name="SAPBEXHLevel0X 6 6" xfId="15611"/>
    <cellStyle name="SAPBEXHLevel0X 6 7" xfId="17322"/>
    <cellStyle name="SAPBEXHLevel0X 6 8" xfId="20307"/>
    <cellStyle name="SAPBEXHLevel0X 6 9" xfId="21981"/>
    <cellStyle name="SAPBEXHLevel0X 60" xfId="15441"/>
    <cellStyle name="SAPBEXHLevel0X 61" xfId="17614"/>
    <cellStyle name="SAPBEXHLevel0X 62" xfId="20137"/>
    <cellStyle name="SAPBEXHLevel0X 63" xfId="22244"/>
    <cellStyle name="SAPBEXHLevel0X 7" xfId="3192"/>
    <cellStyle name="SAPBEXHLevel0X 7 2" xfId="5730"/>
    <cellStyle name="SAPBEXHLevel0X 7 3" xfId="9884"/>
    <cellStyle name="SAPBEXHLevel0X 7 4" xfId="10279"/>
    <cellStyle name="SAPBEXHLevel0X 7 5" xfId="12589"/>
    <cellStyle name="SAPBEXHLevel0X 7 6" xfId="16146"/>
    <cellStyle name="SAPBEXHLevel0X 7 7" xfId="17285"/>
    <cellStyle name="SAPBEXHLevel0X 7 8" xfId="20842"/>
    <cellStyle name="SAPBEXHLevel0X 7 9" xfId="21948"/>
    <cellStyle name="SAPBEXHLevel0X 8" xfId="3235"/>
    <cellStyle name="SAPBEXHLevel0X 8 2" xfId="5773"/>
    <cellStyle name="SAPBEXHLevel0X 8 3" xfId="8016"/>
    <cellStyle name="SAPBEXHLevel0X 8 4" xfId="11462"/>
    <cellStyle name="SAPBEXHLevel0X 8 5" xfId="13884"/>
    <cellStyle name="SAPBEXHLevel0X 8 6" xfId="16137"/>
    <cellStyle name="SAPBEXHLevel0X 8 7" xfId="18580"/>
    <cellStyle name="SAPBEXHLevel0X 8 8" xfId="20833"/>
    <cellStyle name="SAPBEXHLevel0X 8 9" xfId="23137"/>
    <cellStyle name="SAPBEXHLevel0X 9" xfId="3278"/>
    <cellStyle name="SAPBEXHLevel0X 9 2" xfId="5816"/>
    <cellStyle name="SAPBEXHLevel0X 9 3" xfId="8556"/>
    <cellStyle name="SAPBEXHLevel0X 9 4" xfId="11909"/>
    <cellStyle name="SAPBEXHLevel0X 9 5" xfId="14381"/>
    <cellStyle name="SAPBEXHLevel0X 9 6" xfId="16690"/>
    <cellStyle name="SAPBEXHLevel0X 9 7" xfId="19077"/>
    <cellStyle name="SAPBEXHLevel0X 9 8" xfId="21386"/>
    <cellStyle name="SAPBEXHLevel0X 9 9" xfId="23584"/>
    <cellStyle name="SAPBEXHLevel1" xfId="2963"/>
    <cellStyle name="SAPBEXHLevel1 10" xfId="3008"/>
    <cellStyle name="SAPBEXHLevel1 10 2" xfId="5547"/>
    <cellStyle name="SAPBEXHLevel1 10 3" xfId="8420"/>
    <cellStyle name="SAPBEXHLevel1 10 4" xfId="11309"/>
    <cellStyle name="SAPBEXHLevel1 10 5" xfId="13717"/>
    <cellStyle name="SAPBEXHLevel1 10 6" xfId="16928"/>
    <cellStyle name="SAPBEXHLevel1 10 7" xfId="18413"/>
    <cellStyle name="SAPBEXHLevel1 10 8" xfId="21624"/>
    <cellStyle name="SAPBEXHLevel1 10 9" xfId="22983"/>
    <cellStyle name="SAPBEXHLevel1 11" xfId="3362"/>
    <cellStyle name="SAPBEXHLevel1 11 2" xfId="5900"/>
    <cellStyle name="SAPBEXHLevel1 11 3" xfId="10163"/>
    <cellStyle name="SAPBEXHLevel1 11 4" xfId="11321"/>
    <cellStyle name="SAPBEXHLevel1 11 5" xfId="13730"/>
    <cellStyle name="SAPBEXHLevel1 11 6" xfId="15571"/>
    <cellStyle name="SAPBEXHLevel1 11 7" xfId="18426"/>
    <cellStyle name="SAPBEXHLevel1 11 8" xfId="20267"/>
    <cellStyle name="SAPBEXHLevel1 11 9" xfId="22995"/>
    <cellStyle name="SAPBEXHLevel1 12" xfId="3369"/>
    <cellStyle name="SAPBEXHLevel1 12 2" xfId="5907"/>
    <cellStyle name="SAPBEXHLevel1 12 3" xfId="9561"/>
    <cellStyle name="SAPBEXHLevel1 12 4" xfId="11903"/>
    <cellStyle name="SAPBEXHLevel1 12 5" xfId="14375"/>
    <cellStyle name="SAPBEXHLevel1 12 6" xfId="16916"/>
    <cellStyle name="SAPBEXHLevel1 12 7" xfId="19071"/>
    <cellStyle name="SAPBEXHLevel1 12 8" xfId="21612"/>
    <cellStyle name="SAPBEXHLevel1 12 9" xfId="23578"/>
    <cellStyle name="SAPBEXHLevel1 13" xfId="3541"/>
    <cellStyle name="SAPBEXHLevel1 13 2" xfId="6079"/>
    <cellStyle name="SAPBEXHLevel1 13 3" xfId="10068"/>
    <cellStyle name="SAPBEXHLevel1 13 4" xfId="11771"/>
    <cellStyle name="SAPBEXHLevel1 13 5" xfId="14224"/>
    <cellStyle name="SAPBEXHLevel1 13 6" xfId="15993"/>
    <cellStyle name="SAPBEXHLevel1 13 7" xfId="18920"/>
    <cellStyle name="SAPBEXHLevel1 13 8" xfId="20689"/>
    <cellStyle name="SAPBEXHLevel1 13 9" xfId="23445"/>
    <cellStyle name="SAPBEXHLevel1 14" xfId="3585"/>
    <cellStyle name="SAPBEXHLevel1 14 2" xfId="6123"/>
    <cellStyle name="SAPBEXHLevel1 14 3" xfId="8554"/>
    <cellStyle name="SAPBEXHLevel1 14 4" xfId="10625"/>
    <cellStyle name="SAPBEXHLevel1 14 5" xfId="12974"/>
    <cellStyle name="SAPBEXHLevel1 14 6" xfId="15214"/>
    <cellStyle name="SAPBEXHLevel1 14 7" xfId="17670"/>
    <cellStyle name="SAPBEXHLevel1 14 8" xfId="19910"/>
    <cellStyle name="SAPBEXHLevel1 14 9" xfId="22298"/>
    <cellStyle name="SAPBEXHLevel1 15" xfId="3704"/>
    <cellStyle name="SAPBEXHLevel1 15 2" xfId="6242"/>
    <cellStyle name="SAPBEXHLevel1 15 3" xfId="8607"/>
    <cellStyle name="SAPBEXHLevel1 15 4" xfId="10343"/>
    <cellStyle name="SAPBEXHLevel1 15 5" xfId="12664"/>
    <cellStyle name="SAPBEXHLevel1 15 6" xfId="16578"/>
    <cellStyle name="SAPBEXHLevel1 15 7" xfId="17360"/>
    <cellStyle name="SAPBEXHLevel1 15 8" xfId="21274"/>
    <cellStyle name="SAPBEXHLevel1 15 9" xfId="22014"/>
    <cellStyle name="SAPBEXHLevel1 16" xfId="3766"/>
    <cellStyle name="SAPBEXHLevel1 16 2" xfId="6304"/>
    <cellStyle name="SAPBEXHLevel1 16 3" xfId="9082"/>
    <cellStyle name="SAPBEXHLevel1 16 4" xfId="8415"/>
    <cellStyle name="SAPBEXHLevel1 16 5" xfId="12508"/>
    <cellStyle name="SAPBEXHLevel1 16 6" xfId="15462"/>
    <cellStyle name="SAPBEXHLevel1 16 7" xfId="17204"/>
    <cellStyle name="SAPBEXHLevel1 16 8" xfId="20158"/>
    <cellStyle name="SAPBEXHLevel1 16 9" xfId="21875"/>
    <cellStyle name="SAPBEXHLevel1 17" xfId="3751"/>
    <cellStyle name="SAPBEXHLevel1 17 2" xfId="6289"/>
    <cellStyle name="SAPBEXHLevel1 17 3" xfId="8984"/>
    <cellStyle name="SAPBEXHLevel1 17 4" xfId="11440"/>
    <cellStyle name="SAPBEXHLevel1 17 5" xfId="13858"/>
    <cellStyle name="SAPBEXHLevel1 17 6" xfId="16067"/>
    <cellStyle name="SAPBEXHLevel1 17 7" xfId="18554"/>
    <cellStyle name="SAPBEXHLevel1 17 8" xfId="20763"/>
    <cellStyle name="SAPBEXHLevel1 17 9" xfId="23115"/>
    <cellStyle name="SAPBEXHLevel1 18" xfId="3878"/>
    <cellStyle name="SAPBEXHLevel1 18 2" xfId="6416"/>
    <cellStyle name="SAPBEXHLevel1 18 3" xfId="9198"/>
    <cellStyle name="SAPBEXHLevel1 18 4" xfId="11444"/>
    <cellStyle name="SAPBEXHLevel1 18 5" xfId="13863"/>
    <cellStyle name="SAPBEXHLevel1 18 6" xfId="12644"/>
    <cellStyle name="SAPBEXHLevel1 18 7" xfId="18559"/>
    <cellStyle name="SAPBEXHLevel1 18 8" xfId="17340"/>
    <cellStyle name="SAPBEXHLevel1 18 9" xfId="23119"/>
    <cellStyle name="SAPBEXHLevel1 19" xfId="3787"/>
    <cellStyle name="SAPBEXHLevel1 19 2" xfId="6325"/>
    <cellStyle name="SAPBEXHLevel1 19 3" xfId="9318"/>
    <cellStyle name="SAPBEXHLevel1 19 4" xfId="11872"/>
    <cellStyle name="SAPBEXHLevel1 19 5" xfId="13051"/>
    <cellStyle name="SAPBEXHLevel1 19 6" xfId="15325"/>
    <cellStyle name="SAPBEXHLevel1 19 7" xfId="17747"/>
    <cellStyle name="SAPBEXHLevel1 19 8" xfId="20021"/>
    <cellStyle name="SAPBEXHLevel1 19 9" xfId="22372"/>
    <cellStyle name="SAPBEXHLevel1 2" xfId="3082"/>
    <cellStyle name="SAPBEXHLevel1 2 2" xfId="5620"/>
    <cellStyle name="SAPBEXHLevel1 2 3" xfId="8548"/>
    <cellStyle name="SAPBEXHLevel1 2 4" xfId="11730"/>
    <cellStyle name="SAPBEXHLevel1 2 5" xfId="14181"/>
    <cellStyle name="SAPBEXHLevel1 2 6" xfId="15870"/>
    <cellStyle name="SAPBEXHLevel1 2 7" xfId="18877"/>
    <cellStyle name="SAPBEXHLevel1 2 8" xfId="20566"/>
    <cellStyle name="SAPBEXHLevel1 2 9" xfId="23404"/>
    <cellStyle name="SAPBEXHLevel1 20" xfId="3795"/>
    <cellStyle name="SAPBEXHLevel1 20 2" xfId="6333"/>
    <cellStyle name="SAPBEXHLevel1 20 3" xfId="7965"/>
    <cellStyle name="SAPBEXHLevel1 20 4" xfId="10752"/>
    <cellStyle name="SAPBEXHLevel1 20 5" xfId="13107"/>
    <cellStyle name="SAPBEXHLevel1 20 6" xfId="16469"/>
    <cellStyle name="SAPBEXHLevel1 20 7" xfId="17803"/>
    <cellStyle name="SAPBEXHLevel1 20 8" xfId="21165"/>
    <cellStyle name="SAPBEXHLevel1 20 9" xfId="22424"/>
    <cellStyle name="SAPBEXHLevel1 21" xfId="4026"/>
    <cellStyle name="SAPBEXHLevel1 21 2" xfId="6564"/>
    <cellStyle name="SAPBEXHLevel1 21 3" xfId="9291"/>
    <cellStyle name="SAPBEXHLevel1 21 4" xfId="11857"/>
    <cellStyle name="SAPBEXHLevel1 21 5" xfId="14319"/>
    <cellStyle name="SAPBEXHLevel1 21 6" xfId="16873"/>
    <cellStyle name="SAPBEXHLevel1 21 7" xfId="19015"/>
    <cellStyle name="SAPBEXHLevel1 21 8" xfId="21569"/>
    <cellStyle name="SAPBEXHLevel1 21 9" xfId="23533"/>
    <cellStyle name="SAPBEXHLevel1 22" xfId="3935"/>
    <cellStyle name="SAPBEXHLevel1 22 2" xfId="6473"/>
    <cellStyle name="SAPBEXHLevel1 22 3" xfId="8066"/>
    <cellStyle name="SAPBEXHLevel1 22 4" xfId="10588"/>
    <cellStyle name="SAPBEXHLevel1 22 5" xfId="12935"/>
    <cellStyle name="SAPBEXHLevel1 22 6" xfId="16579"/>
    <cellStyle name="SAPBEXHLevel1 22 7" xfId="17631"/>
    <cellStyle name="SAPBEXHLevel1 22 8" xfId="21275"/>
    <cellStyle name="SAPBEXHLevel1 22 9" xfId="22261"/>
    <cellStyle name="SAPBEXHLevel1 23" xfId="4057"/>
    <cellStyle name="SAPBEXHLevel1 23 2" xfId="6595"/>
    <cellStyle name="SAPBEXHLevel1 23 3" xfId="9839"/>
    <cellStyle name="SAPBEXHLevel1 23 4" xfId="10994"/>
    <cellStyle name="SAPBEXHLevel1 23 5" xfId="13368"/>
    <cellStyle name="SAPBEXHLevel1 23 6" xfId="15560"/>
    <cellStyle name="SAPBEXHLevel1 23 7" xfId="18064"/>
    <cellStyle name="SAPBEXHLevel1 23 8" xfId="20256"/>
    <cellStyle name="SAPBEXHLevel1 23 9" xfId="22667"/>
    <cellStyle name="SAPBEXHLevel1 24" xfId="4045"/>
    <cellStyle name="SAPBEXHLevel1 24 2" xfId="6583"/>
    <cellStyle name="SAPBEXHLevel1 24 3" xfId="10213"/>
    <cellStyle name="SAPBEXHLevel1 24 4" xfId="11544"/>
    <cellStyle name="SAPBEXHLevel1 24 5" xfId="13978"/>
    <cellStyle name="SAPBEXHLevel1 24 6" xfId="16257"/>
    <cellStyle name="SAPBEXHLevel1 24 7" xfId="18674"/>
    <cellStyle name="SAPBEXHLevel1 24 8" xfId="20953"/>
    <cellStyle name="SAPBEXHLevel1 24 9" xfId="23218"/>
    <cellStyle name="SAPBEXHLevel1 25" xfId="3951"/>
    <cellStyle name="SAPBEXHLevel1 25 2" xfId="6489"/>
    <cellStyle name="SAPBEXHLevel1 25 3" xfId="8942"/>
    <cellStyle name="SAPBEXHLevel1 25 4" xfId="11882"/>
    <cellStyle name="SAPBEXHLevel1 25 5" xfId="14348"/>
    <cellStyle name="SAPBEXHLevel1 25 6" xfId="15464"/>
    <cellStyle name="SAPBEXHLevel1 25 7" xfId="19044"/>
    <cellStyle name="SAPBEXHLevel1 25 8" xfId="20160"/>
    <cellStyle name="SAPBEXHLevel1 25 9" xfId="23558"/>
    <cellStyle name="SAPBEXHLevel1 26" xfId="4118"/>
    <cellStyle name="SAPBEXHLevel1 26 2" xfId="6656"/>
    <cellStyle name="SAPBEXHLevel1 26 3" xfId="9897"/>
    <cellStyle name="SAPBEXHLevel1 26 4" xfId="10820"/>
    <cellStyle name="SAPBEXHLevel1 26 5" xfId="13183"/>
    <cellStyle name="SAPBEXHLevel1 26 6" xfId="16694"/>
    <cellStyle name="SAPBEXHLevel1 26 7" xfId="17879"/>
    <cellStyle name="SAPBEXHLevel1 26 8" xfId="21390"/>
    <cellStyle name="SAPBEXHLevel1 26 9" xfId="22491"/>
    <cellStyle name="SAPBEXHLevel1 27" xfId="4061"/>
    <cellStyle name="SAPBEXHLevel1 27 2" xfId="6599"/>
    <cellStyle name="SAPBEXHLevel1 27 3" xfId="8309"/>
    <cellStyle name="SAPBEXHLevel1 27 4" xfId="7803"/>
    <cellStyle name="SAPBEXHLevel1 27 5" xfId="14954"/>
    <cellStyle name="SAPBEXHLevel1 27 6" xfId="16854"/>
    <cellStyle name="SAPBEXHLevel1 27 7" xfId="19650"/>
    <cellStyle name="SAPBEXHLevel1 27 8" xfId="21550"/>
    <cellStyle name="SAPBEXHLevel1 27 9" xfId="24116"/>
    <cellStyle name="SAPBEXHLevel1 28" xfId="4084"/>
    <cellStyle name="SAPBEXHLevel1 28 2" xfId="6622"/>
    <cellStyle name="SAPBEXHLevel1 28 3" xfId="9062"/>
    <cellStyle name="SAPBEXHLevel1 28 4" xfId="10324"/>
    <cellStyle name="SAPBEXHLevel1 28 5" xfId="12641"/>
    <cellStyle name="SAPBEXHLevel1 28 6" xfId="15060"/>
    <cellStyle name="SAPBEXHLevel1 28 7" xfId="17337"/>
    <cellStyle name="SAPBEXHLevel1 28 8" xfId="19756"/>
    <cellStyle name="SAPBEXHLevel1 28 9" xfId="21995"/>
    <cellStyle name="SAPBEXHLevel1 29" xfId="4180"/>
    <cellStyle name="SAPBEXHLevel1 29 2" xfId="6718"/>
    <cellStyle name="SAPBEXHLevel1 29 3" xfId="9253"/>
    <cellStyle name="SAPBEXHLevel1 29 4" xfId="10667"/>
    <cellStyle name="SAPBEXHLevel1 29 5" xfId="13016"/>
    <cellStyle name="SAPBEXHLevel1 29 6" xfId="14988"/>
    <cellStyle name="SAPBEXHLevel1 29 7" xfId="17712"/>
    <cellStyle name="SAPBEXHLevel1 29 8" xfId="19684"/>
    <cellStyle name="SAPBEXHLevel1 29 9" xfId="22340"/>
    <cellStyle name="SAPBEXHLevel1 3" xfId="3128"/>
    <cellStyle name="SAPBEXHLevel1 3 2" xfId="5666"/>
    <cellStyle name="SAPBEXHLevel1 3 3" xfId="9117"/>
    <cellStyle name="SAPBEXHLevel1 3 4" xfId="12172"/>
    <cellStyle name="SAPBEXHLevel1 3 5" xfId="14823"/>
    <cellStyle name="SAPBEXHLevel1 3 6" xfId="15481"/>
    <cellStyle name="SAPBEXHLevel1 3 7" xfId="19519"/>
    <cellStyle name="SAPBEXHLevel1 3 8" xfId="20177"/>
    <cellStyle name="SAPBEXHLevel1 3 9" xfId="24006"/>
    <cellStyle name="SAPBEXHLevel1 30" xfId="4072"/>
    <cellStyle name="SAPBEXHLevel1 30 2" xfId="6610"/>
    <cellStyle name="SAPBEXHLevel1 30 3" xfId="8782"/>
    <cellStyle name="SAPBEXHLevel1 30 4" xfId="11259"/>
    <cellStyle name="SAPBEXHLevel1 30 5" xfId="13665"/>
    <cellStyle name="SAPBEXHLevel1 30 6" xfId="16654"/>
    <cellStyle name="SAPBEXHLevel1 30 7" xfId="18361"/>
    <cellStyle name="SAPBEXHLevel1 30 8" xfId="21350"/>
    <cellStyle name="SAPBEXHLevel1 30 9" xfId="22933"/>
    <cellStyle name="SAPBEXHLevel1 31" xfId="3710"/>
    <cellStyle name="SAPBEXHLevel1 31 2" xfId="6248"/>
    <cellStyle name="SAPBEXHLevel1 31 3" xfId="8320"/>
    <cellStyle name="SAPBEXHLevel1 31 4" xfId="10777"/>
    <cellStyle name="SAPBEXHLevel1 31 5" xfId="13132"/>
    <cellStyle name="SAPBEXHLevel1 31 6" xfId="13799"/>
    <cellStyle name="SAPBEXHLevel1 31 7" xfId="17828"/>
    <cellStyle name="SAPBEXHLevel1 31 8" xfId="18495"/>
    <cellStyle name="SAPBEXHLevel1 31 9" xfId="22449"/>
    <cellStyle name="SAPBEXHLevel1 32" xfId="4459"/>
    <cellStyle name="SAPBEXHLevel1 32 2" xfId="6997"/>
    <cellStyle name="SAPBEXHLevel1 32 3" xfId="9576"/>
    <cellStyle name="SAPBEXHLevel1 32 4" xfId="10502"/>
    <cellStyle name="SAPBEXHLevel1 32 5" xfId="14583"/>
    <cellStyle name="SAPBEXHLevel1 32 6" xfId="15740"/>
    <cellStyle name="SAPBEXHLevel1 32 7" xfId="19279"/>
    <cellStyle name="SAPBEXHLevel1 32 8" xfId="20436"/>
    <cellStyle name="SAPBEXHLevel1 32 9" xfId="23775"/>
    <cellStyle name="SAPBEXHLevel1 33" xfId="4486"/>
    <cellStyle name="SAPBEXHLevel1 33 2" xfId="7024"/>
    <cellStyle name="SAPBEXHLevel1 33 3" xfId="9068"/>
    <cellStyle name="SAPBEXHLevel1 33 4" xfId="10918"/>
    <cellStyle name="SAPBEXHLevel1 33 5" xfId="13288"/>
    <cellStyle name="SAPBEXHLevel1 33 6" xfId="16156"/>
    <cellStyle name="SAPBEXHLevel1 33 7" xfId="17984"/>
    <cellStyle name="SAPBEXHLevel1 33 8" xfId="20852"/>
    <cellStyle name="SAPBEXHLevel1 33 9" xfId="22589"/>
    <cellStyle name="SAPBEXHLevel1 34" xfId="4446"/>
    <cellStyle name="SAPBEXHLevel1 34 2" xfId="6984"/>
    <cellStyle name="SAPBEXHLevel1 34 3" xfId="8202"/>
    <cellStyle name="SAPBEXHLevel1 34 4" xfId="11746"/>
    <cellStyle name="SAPBEXHLevel1 34 5" xfId="14197"/>
    <cellStyle name="SAPBEXHLevel1 34 6" xfId="16110"/>
    <cellStyle name="SAPBEXHLevel1 34 7" xfId="18893"/>
    <cellStyle name="SAPBEXHLevel1 34 8" xfId="20806"/>
    <cellStyle name="SAPBEXHLevel1 34 9" xfId="23420"/>
    <cellStyle name="SAPBEXHLevel1 35" xfId="4414"/>
    <cellStyle name="SAPBEXHLevel1 35 2" xfId="6952"/>
    <cellStyle name="SAPBEXHLevel1 35 3" xfId="10049"/>
    <cellStyle name="SAPBEXHLevel1 35 4" xfId="10746"/>
    <cellStyle name="SAPBEXHLevel1 35 5" xfId="13101"/>
    <cellStyle name="SAPBEXHLevel1 35 6" xfId="14971"/>
    <cellStyle name="SAPBEXHLevel1 35 7" xfId="17797"/>
    <cellStyle name="SAPBEXHLevel1 35 8" xfId="19667"/>
    <cellStyle name="SAPBEXHLevel1 35 9" xfId="22418"/>
    <cellStyle name="SAPBEXHLevel1 36" xfId="4491"/>
    <cellStyle name="SAPBEXHLevel1 36 2" xfId="7029"/>
    <cellStyle name="SAPBEXHLevel1 36 3" xfId="8747"/>
    <cellStyle name="SAPBEXHLevel1 36 4" xfId="10325"/>
    <cellStyle name="SAPBEXHLevel1 36 5" xfId="12642"/>
    <cellStyle name="SAPBEXHLevel1 36 6" xfId="16064"/>
    <cellStyle name="SAPBEXHLevel1 36 7" xfId="17338"/>
    <cellStyle name="SAPBEXHLevel1 36 8" xfId="20760"/>
    <cellStyle name="SAPBEXHLevel1 36 9" xfId="21996"/>
    <cellStyle name="SAPBEXHLevel1 37" xfId="4371"/>
    <cellStyle name="SAPBEXHLevel1 37 2" xfId="6909"/>
    <cellStyle name="SAPBEXHLevel1 37 3" xfId="9775"/>
    <cellStyle name="SAPBEXHLevel1 37 4" xfId="10687"/>
    <cellStyle name="SAPBEXHLevel1 37 5" xfId="13039"/>
    <cellStyle name="SAPBEXHLevel1 37 6" xfId="15300"/>
    <cellStyle name="SAPBEXHLevel1 37 7" xfId="17735"/>
    <cellStyle name="SAPBEXHLevel1 37 8" xfId="19996"/>
    <cellStyle name="SAPBEXHLevel1 37 9" xfId="22360"/>
    <cellStyle name="SAPBEXHLevel1 38" xfId="4774"/>
    <cellStyle name="SAPBEXHLevel1 38 2" xfId="7312"/>
    <cellStyle name="SAPBEXHLevel1 38 3" xfId="9607"/>
    <cellStyle name="SAPBEXHLevel1 38 4" xfId="8765"/>
    <cellStyle name="SAPBEXHLevel1 38 5" xfId="14937"/>
    <cellStyle name="SAPBEXHLevel1 38 6" xfId="15840"/>
    <cellStyle name="SAPBEXHLevel1 38 7" xfId="19633"/>
    <cellStyle name="SAPBEXHLevel1 38 8" xfId="20536"/>
    <cellStyle name="SAPBEXHLevel1 38 9" xfId="24100"/>
    <cellStyle name="SAPBEXHLevel1 39" xfId="4600"/>
    <cellStyle name="SAPBEXHLevel1 39 2" xfId="7138"/>
    <cellStyle name="SAPBEXHLevel1 39 3" xfId="9289"/>
    <cellStyle name="SAPBEXHLevel1 39 4" xfId="10898"/>
    <cellStyle name="SAPBEXHLevel1 39 5" xfId="13267"/>
    <cellStyle name="SAPBEXHLevel1 39 6" xfId="16370"/>
    <cellStyle name="SAPBEXHLevel1 39 7" xfId="17963"/>
    <cellStyle name="SAPBEXHLevel1 39 8" xfId="21066"/>
    <cellStyle name="SAPBEXHLevel1 39 9" xfId="22569"/>
    <cellStyle name="SAPBEXHLevel1 4" xfId="3054"/>
    <cellStyle name="SAPBEXHLevel1 4 2" xfId="5593"/>
    <cellStyle name="SAPBEXHLevel1 4 3" xfId="8251"/>
    <cellStyle name="SAPBEXHLevel1 4 4" xfId="11219"/>
    <cellStyle name="SAPBEXHLevel1 4 5" xfId="13622"/>
    <cellStyle name="SAPBEXHLevel1 4 6" xfId="16028"/>
    <cellStyle name="SAPBEXHLevel1 4 7" xfId="18318"/>
    <cellStyle name="SAPBEXHLevel1 4 8" xfId="20724"/>
    <cellStyle name="SAPBEXHLevel1 4 9" xfId="22894"/>
    <cellStyle name="SAPBEXHLevel1 40" xfId="4714"/>
    <cellStyle name="SAPBEXHLevel1 40 2" xfId="7252"/>
    <cellStyle name="SAPBEXHLevel1 40 3" xfId="8650"/>
    <cellStyle name="SAPBEXHLevel1 40 4" xfId="11133"/>
    <cellStyle name="SAPBEXHLevel1 40 5" xfId="13529"/>
    <cellStyle name="SAPBEXHLevel1 40 6" xfId="15503"/>
    <cellStyle name="SAPBEXHLevel1 40 7" xfId="18225"/>
    <cellStyle name="SAPBEXHLevel1 40 8" xfId="20199"/>
    <cellStyle name="SAPBEXHLevel1 40 9" xfId="22806"/>
    <cellStyle name="SAPBEXHLevel1 41" xfId="4864"/>
    <cellStyle name="SAPBEXHLevel1 41 2" xfId="7402"/>
    <cellStyle name="SAPBEXHLevel1 41 3" xfId="10157"/>
    <cellStyle name="SAPBEXHLevel1 41 4" xfId="11015"/>
    <cellStyle name="SAPBEXHLevel1 41 5" xfId="13394"/>
    <cellStyle name="SAPBEXHLevel1 41 6" xfId="16614"/>
    <cellStyle name="SAPBEXHLevel1 41 7" xfId="18090"/>
    <cellStyle name="SAPBEXHLevel1 41 8" xfId="21310"/>
    <cellStyle name="SAPBEXHLevel1 41 9" xfId="22688"/>
    <cellStyle name="SAPBEXHLevel1 42" xfId="4890"/>
    <cellStyle name="SAPBEXHLevel1 42 2" xfId="7428"/>
    <cellStyle name="SAPBEXHLevel1 42 3" xfId="9010"/>
    <cellStyle name="SAPBEXHLevel1 42 4" xfId="11657"/>
    <cellStyle name="SAPBEXHLevel1 42 5" xfId="14103"/>
    <cellStyle name="SAPBEXHLevel1 42 6" xfId="15389"/>
    <cellStyle name="SAPBEXHLevel1 42 7" xfId="18799"/>
    <cellStyle name="SAPBEXHLevel1 42 8" xfId="20085"/>
    <cellStyle name="SAPBEXHLevel1 42 9" xfId="23332"/>
    <cellStyle name="SAPBEXHLevel1 43" xfId="4887"/>
    <cellStyle name="SAPBEXHLevel1 43 2" xfId="7425"/>
    <cellStyle name="SAPBEXHLevel1 43 3" xfId="9138"/>
    <cellStyle name="SAPBEXHLevel1 43 4" xfId="11919"/>
    <cellStyle name="SAPBEXHLevel1 43 5" xfId="14391"/>
    <cellStyle name="SAPBEXHLevel1 43 6" xfId="16977"/>
    <cellStyle name="SAPBEXHLevel1 43 7" xfId="19087"/>
    <cellStyle name="SAPBEXHLevel1 43 8" xfId="21673"/>
    <cellStyle name="SAPBEXHLevel1 43 9" xfId="23594"/>
    <cellStyle name="SAPBEXHLevel1 44" xfId="4881"/>
    <cellStyle name="SAPBEXHLevel1 44 2" xfId="7419"/>
    <cellStyle name="SAPBEXHLevel1 44 3" xfId="9317"/>
    <cellStyle name="SAPBEXHLevel1 44 4" xfId="10393"/>
    <cellStyle name="SAPBEXHLevel1 44 5" xfId="12716"/>
    <cellStyle name="SAPBEXHLevel1 44 6" xfId="15676"/>
    <cellStyle name="SAPBEXHLevel1 44 7" xfId="17412"/>
    <cellStyle name="SAPBEXHLevel1 44 8" xfId="20372"/>
    <cellStyle name="SAPBEXHLevel1 44 9" xfId="22064"/>
    <cellStyle name="SAPBEXHLevel1 45" xfId="4898"/>
    <cellStyle name="SAPBEXHLevel1 45 2" xfId="7436"/>
    <cellStyle name="SAPBEXHLevel1 45 3" xfId="9067"/>
    <cellStyle name="SAPBEXHLevel1 45 4" xfId="11994"/>
    <cellStyle name="SAPBEXHLevel1 45 5" xfId="14472"/>
    <cellStyle name="SAPBEXHLevel1 45 6" xfId="15352"/>
    <cellStyle name="SAPBEXHLevel1 45 7" xfId="19168"/>
    <cellStyle name="SAPBEXHLevel1 45 8" xfId="20048"/>
    <cellStyle name="SAPBEXHLevel1 45 9" xfId="23669"/>
    <cellStyle name="SAPBEXHLevel1 46" xfId="4917"/>
    <cellStyle name="SAPBEXHLevel1 46 2" xfId="7455"/>
    <cellStyle name="SAPBEXHLevel1 46 3" xfId="9275"/>
    <cellStyle name="SAPBEXHLevel1 46 4" xfId="12146"/>
    <cellStyle name="SAPBEXHLevel1 46 5" xfId="14629"/>
    <cellStyle name="SAPBEXHLevel1 46 6" xfId="16806"/>
    <cellStyle name="SAPBEXHLevel1 46 7" xfId="19325"/>
    <cellStyle name="SAPBEXHLevel1 46 8" xfId="21502"/>
    <cellStyle name="SAPBEXHLevel1 46 9" xfId="23820"/>
    <cellStyle name="SAPBEXHLevel1 47" xfId="4896"/>
    <cellStyle name="SAPBEXHLevel1 47 2" xfId="7434"/>
    <cellStyle name="SAPBEXHLevel1 47 3" xfId="8429"/>
    <cellStyle name="SAPBEXHLevel1 47 4" xfId="8371"/>
    <cellStyle name="SAPBEXHLevel1 47 5" xfId="14919"/>
    <cellStyle name="SAPBEXHLevel1 47 6" xfId="15493"/>
    <cellStyle name="SAPBEXHLevel1 47 7" xfId="19615"/>
    <cellStyle name="SAPBEXHLevel1 47 8" xfId="20189"/>
    <cellStyle name="SAPBEXHLevel1 47 9" xfId="24082"/>
    <cellStyle name="SAPBEXHLevel1 48" xfId="5144"/>
    <cellStyle name="SAPBEXHLevel1 48 2" xfId="7682"/>
    <cellStyle name="SAPBEXHLevel1 48 3" xfId="9448"/>
    <cellStyle name="SAPBEXHLevel1 48 4" xfId="12014"/>
    <cellStyle name="SAPBEXHLevel1 48 5" xfId="14494"/>
    <cellStyle name="SAPBEXHLevel1 48 6" xfId="15133"/>
    <cellStyle name="SAPBEXHLevel1 48 7" xfId="19190"/>
    <cellStyle name="SAPBEXHLevel1 48 8" xfId="19829"/>
    <cellStyle name="SAPBEXHLevel1 48 9" xfId="23689"/>
    <cellStyle name="SAPBEXHLevel1 49" xfId="5213"/>
    <cellStyle name="SAPBEXHLevel1 49 2" xfId="7752"/>
    <cellStyle name="SAPBEXHLevel1 49 3" xfId="9024"/>
    <cellStyle name="SAPBEXHLevel1 49 4" xfId="10740"/>
    <cellStyle name="SAPBEXHLevel1 49 5" xfId="13095"/>
    <cellStyle name="SAPBEXHLevel1 49 6" xfId="16397"/>
    <cellStyle name="SAPBEXHLevel1 49 7" xfId="17791"/>
    <cellStyle name="SAPBEXHLevel1 49 8" xfId="21093"/>
    <cellStyle name="SAPBEXHLevel1 49 9" xfId="22413"/>
    <cellStyle name="SAPBEXHLevel1 5" xfId="3108"/>
    <cellStyle name="SAPBEXHLevel1 5 2" xfId="5646"/>
    <cellStyle name="SAPBEXHLevel1 5 3" xfId="8405"/>
    <cellStyle name="SAPBEXHLevel1 5 4" xfId="7775"/>
    <cellStyle name="SAPBEXHLevel1 5 5" xfId="14889"/>
    <cellStyle name="SAPBEXHLevel1 5 6" xfId="15445"/>
    <cellStyle name="SAPBEXHLevel1 5 7" xfId="19585"/>
    <cellStyle name="SAPBEXHLevel1 5 8" xfId="20141"/>
    <cellStyle name="SAPBEXHLevel1 5 9" xfId="24056"/>
    <cellStyle name="SAPBEXHLevel1 50" xfId="5251"/>
    <cellStyle name="SAPBEXHLevel1 50 2" xfId="8065"/>
    <cellStyle name="SAPBEXHLevel1 50 3" xfId="12255"/>
    <cellStyle name="SAPBEXHLevel1 50 4" xfId="12348"/>
    <cellStyle name="SAPBEXHLevel1 50 5" xfId="16016"/>
    <cellStyle name="SAPBEXHLevel1 50 6" xfId="17044"/>
    <cellStyle name="SAPBEXHLevel1 50 7" xfId="20712"/>
    <cellStyle name="SAPBEXHLevel1 50 8" xfId="21736"/>
    <cellStyle name="SAPBEXHLevel1 51" xfId="8473"/>
    <cellStyle name="SAPBEXHLevel1 52" xfId="10640"/>
    <cellStyle name="SAPBEXHLevel1 53" xfId="12989"/>
    <cellStyle name="SAPBEXHLevel1 54" xfId="15141"/>
    <cellStyle name="SAPBEXHLevel1 55" xfId="17685"/>
    <cellStyle name="SAPBEXHLevel1 56" xfId="19837"/>
    <cellStyle name="SAPBEXHLevel1 57" xfId="22313"/>
    <cellStyle name="SAPBEXHLevel1 6" xfId="3044"/>
    <cellStyle name="SAPBEXHLevel1 6 2" xfId="5583"/>
    <cellStyle name="SAPBEXHLevel1 6 3" xfId="9808"/>
    <cellStyle name="SAPBEXHLevel1 6 4" xfId="10429"/>
    <cellStyle name="SAPBEXHLevel1 6 5" xfId="12755"/>
    <cellStyle name="SAPBEXHLevel1 6 6" xfId="16673"/>
    <cellStyle name="SAPBEXHLevel1 6 7" xfId="17451"/>
    <cellStyle name="SAPBEXHLevel1 6 8" xfId="21369"/>
    <cellStyle name="SAPBEXHLevel1 6 9" xfId="22100"/>
    <cellStyle name="SAPBEXHLevel1 7" xfId="3013"/>
    <cellStyle name="SAPBEXHLevel1 7 2" xfId="5552"/>
    <cellStyle name="SAPBEXHLevel1 7 3" xfId="8444"/>
    <cellStyle name="SAPBEXHLevel1 7 4" xfId="11734"/>
    <cellStyle name="SAPBEXHLevel1 7 5" xfId="14185"/>
    <cellStyle name="SAPBEXHLevel1 7 6" xfId="16633"/>
    <cellStyle name="SAPBEXHLevel1 7 7" xfId="18881"/>
    <cellStyle name="SAPBEXHLevel1 7 8" xfId="21329"/>
    <cellStyle name="SAPBEXHLevel1 7 9" xfId="23408"/>
    <cellStyle name="SAPBEXHLevel1 8" xfId="3011"/>
    <cellStyle name="SAPBEXHLevel1 8 2" xfId="5550"/>
    <cellStyle name="SAPBEXHLevel1 8 3" xfId="8146"/>
    <cellStyle name="SAPBEXHLevel1 8 4" xfId="11304"/>
    <cellStyle name="SAPBEXHLevel1 8 5" xfId="13329"/>
    <cellStyle name="SAPBEXHLevel1 8 6" xfId="15702"/>
    <cellStyle name="SAPBEXHLevel1 8 7" xfId="18025"/>
    <cellStyle name="SAPBEXHLevel1 8 8" xfId="20398"/>
    <cellStyle name="SAPBEXHLevel1 8 9" xfId="22629"/>
    <cellStyle name="SAPBEXHLevel1 9" xfId="3017"/>
    <cellStyle name="SAPBEXHLevel1 9 2" xfId="5556"/>
    <cellStyle name="SAPBEXHLevel1 9 3" xfId="7720"/>
    <cellStyle name="SAPBEXHLevel1 9 4" xfId="10582"/>
    <cellStyle name="SAPBEXHLevel1 9 5" xfId="12929"/>
    <cellStyle name="SAPBEXHLevel1 9 6" xfId="16609"/>
    <cellStyle name="SAPBEXHLevel1 9 7" xfId="17625"/>
    <cellStyle name="SAPBEXHLevel1 9 8" xfId="21305"/>
    <cellStyle name="SAPBEXHLevel1 9 9" xfId="22255"/>
    <cellStyle name="SAPBEXHLevel1X" xfId="2964"/>
    <cellStyle name="SAPBEXHLevel1X 10" xfId="3124"/>
    <cellStyle name="SAPBEXHLevel1X 10 2" xfId="5662"/>
    <cellStyle name="SAPBEXHLevel1X 10 3" xfId="8177"/>
    <cellStyle name="SAPBEXHLevel1X 10 4" xfId="11236"/>
    <cellStyle name="SAPBEXHLevel1X 10 5" xfId="13641"/>
    <cellStyle name="SAPBEXHLevel1X 10 6" xfId="15925"/>
    <cellStyle name="SAPBEXHLevel1X 10 7" xfId="18337"/>
    <cellStyle name="SAPBEXHLevel1X 10 8" xfId="20621"/>
    <cellStyle name="SAPBEXHLevel1X 10 9" xfId="22910"/>
    <cellStyle name="SAPBEXHLevel1X 11" xfId="3459"/>
    <cellStyle name="SAPBEXHLevel1X 11 2" xfId="5997"/>
    <cellStyle name="SAPBEXHLevel1X 11 3" xfId="9362"/>
    <cellStyle name="SAPBEXHLevel1X 11 4" xfId="10552"/>
    <cellStyle name="SAPBEXHLevel1X 11 5" xfId="12895"/>
    <cellStyle name="SAPBEXHLevel1X 11 6" xfId="16105"/>
    <cellStyle name="SAPBEXHLevel1X 11 7" xfId="17591"/>
    <cellStyle name="SAPBEXHLevel1X 11 8" xfId="20801"/>
    <cellStyle name="SAPBEXHLevel1X 11 9" xfId="22223"/>
    <cellStyle name="SAPBEXHLevel1X 12" xfId="3475"/>
    <cellStyle name="SAPBEXHLevel1X 12 2" xfId="6013"/>
    <cellStyle name="SAPBEXHLevel1X 12 3" xfId="9414"/>
    <cellStyle name="SAPBEXHLevel1X 12 4" xfId="11724"/>
    <cellStyle name="SAPBEXHLevel1X 12 5" xfId="14175"/>
    <cellStyle name="SAPBEXHLevel1X 12 6" xfId="15333"/>
    <cellStyle name="SAPBEXHLevel1X 12 7" xfId="18871"/>
    <cellStyle name="SAPBEXHLevel1X 12 8" xfId="20029"/>
    <cellStyle name="SAPBEXHLevel1X 12 9" xfId="23398"/>
    <cellStyle name="SAPBEXHLevel1X 13" xfId="3435"/>
    <cellStyle name="SAPBEXHLevel1X 13 2" xfId="5973"/>
    <cellStyle name="SAPBEXHLevel1X 13 3" xfId="8943"/>
    <cellStyle name="SAPBEXHLevel1X 13 4" xfId="10252"/>
    <cellStyle name="SAPBEXHLevel1X 13 5" xfId="12560"/>
    <cellStyle name="SAPBEXHLevel1X 13 6" xfId="15373"/>
    <cellStyle name="SAPBEXHLevel1X 13 7" xfId="17256"/>
    <cellStyle name="SAPBEXHLevel1X 13 8" xfId="20069"/>
    <cellStyle name="SAPBEXHLevel1X 13 9" xfId="21921"/>
    <cellStyle name="SAPBEXHLevel1X 14" xfId="3536"/>
    <cellStyle name="SAPBEXHLevel1X 14 2" xfId="6074"/>
    <cellStyle name="SAPBEXHLevel1X 14 3" xfId="9023"/>
    <cellStyle name="SAPBEXHLevel1X 14 4" xfId="10559"/>
    <cellStyle name="SAPBEXHLevel1X 14 5" xfId="12903"/>
    <cellStyle name="SAPBEXHLevel1X 14 6" xfId="15456"/>
    <cellStyle name="SAPBEXHLevel1X 14 7" xfId="17599"/>
    <cellStyle name="SAPBEXHLevel1X 14 8" xfId="20152"/>
    <cellStyle name="SAPBEXHLevel1X 14 9" xfId="22230"/>
    <cellStyle name="SAPBEXHLevel1X 15" xfId="3560"/>
    <cellStyle name="SAPBEXHLevel1X 15 2" xfId="6098"/>
    <cellStyle name="SAPBEXHLevel1X 15 3" xfId="9406"/>
    <cellStyle name="SAPBEXHLevel1X 15 4" xfId="10477"/>
    <cellStyle name="SAPBEXHLevel1X 15 5" xfId="12811"/>
    <cellStyle name="SAPBEXHLevel1X 15 6" xfId="16485"/>
    <cellStyle name="SAPBEXHLevel1X 15 7" xfId="17507"/>
    <cellStyle name="SAPBEXHLevel1X 15 8" xfId="21181"/>
    <cellStyle name="SAPBEXHLevel1X 15 9" xfId="22147"/>
    <cellStyle name="SAPBEXHLevel1X 16" xfId="3602"/>
    <cellStyle name="SAPBEXHLevel1X 16 2" xfId="6140"/>
    <cellStyle name="SAPBEXHLevel1X 16 3" xfId="5521"/>
    <cellStyle name="SAPBEXHLevel1X 16 4" xfId="11794"/>
    <cellStyle name="SAPBEXHLevel1X 16 5" xfId="14251"/>
    <cellStyle name="SAPBEXHLevel1X 16 6" xfId="16689"/>
    <cellStyle name="SAPBEXHLevel1X 16 7" xfId="18947"/>
    <cellStyle name="SAPBEXHLevel1X 16 8" xfId="21385"/>
    <cellStyle name="SAPBEXHLevel1X 16 9" xfId="23469"/>
    <cellStyle name="SAPBEXHLevel1X 17" xfId="3697"/>
    <cellStyle name="SAPBEXHLevel1X 17 2" xfId="6235"/>
    <cellStyle name="SAPBEXHLevel1X 17 3" xfId="5480"/>
    <cellStyle name="SAPBEXHLevel1X 17 4" xfId="10834"/>
    <cellStyle name="SAPBEXHLevel1X 17 5" xfId="13199"/>
    <cellStyle name="SAPBEXHLevel1X 17 6" xfId="15527"/>
    <cellStyle name="SAPBEXHLevel1X 17 7" xfId="17895"/>
    <cellStyle name="SAPBEXHLevel1X 17 8" xfId="20223"/>
    <cellStyle name="SAPBEXHLevel1X 17 9" xfId="22505"/>
    <cellStyle name="SAPBEXHLevel1X 18" xfId="3571"/>
    <cellStyle name="SAPBEXHLevel1X 18 2" xfId="6109"/>
    <cellStyle name="SAPBEXHLevel1X 18 3" xfId="9947"/>
    <cellStyle name="SAPBEXHLevel1X 18 4" xfId="10191"/>
    <cellStyle name="SAPBEXHLevel1X 18 5" xfId="14941"/>
    <cellStyle name="SAPBEXHLevel1X 18 6" xfId="16943"/>
    <cellStyle name="SAPBEXHLevel1X 18 7" xfId="19637"/>
    <cellStyle name="SAPBEXHLevel1X 18 8" xfId="21639"/>
    <cellStyle name="SAPBEXHLevel1X 18 9" xfId="24104"/>
    <cellStyle name="SAPBEXHLevel1X 19" xfId="3759"/>
    <cellStyle name="SAPBEXHLevel1X 19 2" xfId="6297"/>
    <cellStyle name="SAPBEXHLevel1X 19 3" xfId="8287"/>
    <cellStyle name="SAPBEXHLevel1X 19 4" xfId="12274"/>
    <cellStyle name="SAPBEXHLevel1X 19 5" xfId="13265"/>
    <cellStyle name="SAPBEXHLevel1X 19 6" xfId="15847"/>
    <cellStyle name="SAPBEXHLevel1X 19 7" xfId="17961"/>
    <cellStyle name="SAPBEXHLevel1X 19 8" xfId="20543"/>
    <cellStyle name="SAPBEXHLevel1X 19 9" xfId="22567"/>
    <cellStyle name="SAPBEXHLevel1X 2" xfId="3083"/>
    <cellStyle name="SAPBEXHLevel1X 2 2" xfId="5621"/>
    <cellStyle name="SAPBEXHLevel1X 2 3" xfId="9973"/>
    <cellStyle name="SAPBEXHLevel1X 2 4" xfId="10611"/>
    <cellStyle name="SAPBEXHLevel1X 2 5" xfId="12959"/>
    <cellStyle name="SAPBEXHLevel1X 2 6" xfId="15346"/>
    <cellStyle name="SAPBEXHLevel1X 2 7" xfId="17655"/>
    <cellStyle name="SAPBEXHLevel1X 2 8" xfId="20042"/>
    <cellStyle name="SAPBEXHLevel1X 2 9" xfId="22284"/>
    <cellStyle name="SAPBEXHLevel1X 20" xfId="3782"/>
    <cellStyle name="SAPBEXHLevel1X 20 2" xfId="6320"/>
    <cellStyle name="SAPBEXHLevel1X 20 3" xfId="8133"/>
    <cellStyle name="SAPBEXHLevel1X 20 4" xfId="10845"/>
    <cellStyle name="SAPBEXHLevel1X 20 5" xfId="13210"/>
    <cellStyle name="SAPBEXHLevel1X 20 6" xfId="16382"/>
    <cellStyle name="SAPBEXHLevel1X 20 7" xfId="17906"/>
    <cellStyle name="SAPBEXHLevel1X 20 8" xfId="21078"/>
    <cellStyle name="SAPBEXHLevel1X 20 9" xfId="22516"/>
    <cellStyle name="SAPBEXHLevel1X 21" xfId="3797"/>
    <cellStyle name="SAPBEXHLevel1X 21 2" xfId="6335"/>
    <cellStyle name="SAPBEXHLevel1X 21 3" xfId="5440"/>
    <cellStyle name="SAPBEXHLevel1X 21 4" xfId="11064"/>
    <cellStyle name="SAPBEXHLevel1X 21 5" xfId="13452"/>
    <cellStyle name="SAPBEXHLevel1X 21 6" xfId="16894"/>
    <cellStyle name="SAPBEXHLevel1X 21 7" xfId="18148"/>
    <cellStyle name="SAPBEXHLevel1X 21 8" xfId="21590"/>
    <cellStyle name="SAPBEXHLevel1X 21 9" xfId="22737"/>
    <cellStyle name="SAPBEXHLevel1X 22" xfId="3871"/>
    <cellStyle name="SAPBEXHLevel1X 22 2" xfId="6409"/>
    <cellStyle name="SAPBEXHLevel1X 22 3" xfId="8477"/>
    <cellStyle name="SAPBEXHLevel1X 22 4" xfId="11896"/>
    <cellStyle name="SAPBEXHLevel1X 22 5" xfId="14365"/>
    <cellStyle name="SAPBEXHLevel1X 22 6" xfId="15818"/>
    <cellStyle name="SAPBEXHLevel1X 22 7" xfId="19061"/>
    <cellStyle name="SAPBEXHLevel1X 22 8" xfId="20514"/>
    <cellStyle name="SAPBEXHLevel1X 22 9" xfId="23571"/>
    <cellStyle name="SAPBEXHLevel1X 23" xfId="3691"/>
    <cellStyle name="SAPBEXHLevel1X 23 2" xfId="6229"/>
    <cellStyle name="SAPBEXHLevel1X 23 3" xfId="9135"/>
    <cellStyle name="SAPBEXHLevel1X 23 4" xfId="11798"/>
    <cellStyle name="SAPBEXHLevel1X 23 5" xfId="14255"/>
    <cellStyle name="SAPBEXHLevel1X 23 6" xfId="15277"/>
    <cellStyle name="SAPBEXHLevel1X 23 7" xfId="18951"/>
    <cellStyle name="SAPBEXHLevel1X 23 8" xfId="19973"/>
    <cellStyle name="SAPBEXHLevel1X 23 9" xfId="23473"/>
    <cellStyle name="SAPBEXHLevel1X 24" xfId="3888"/>
    <cellStyle name="SAPBEXHLevel1X 24 2" xfId="6426"/>
    <cellStyle name="SAPBEXHLevel1X 24 3" xfId="8995"/>
    <cellStyle name="SAPBEXHLevel1X 24 4" xfId="10889"/>
    <cellStyle name="SAPBEXHLevel1X 24 5" xfId="13257"/>
    <cellStyle name="SAPBEXHLevel1X 24 6" xfId="16720"/>
    <cellStyle name="SAPBEXHLevel1X 24 7" xfId="17953"/>
    <cellStyle name="SAPBEXHLevel1X 24 8" xfId="21416"/>
    <cellStyle name="SAPBEXHLevel1X 24 9" xfId="22560"/>
    <cellStyle name="SAPBEXHLevel1X 25" xfId="3843"/>
    <cellStyle name="SAPBEXHLevel1X 25 2" xfId="6381"/>
    <cellStyle name="SAPBEXHLevel1X 25 3" xfId="9215"/>
    <cellStyle name="SAPBEXHLevel1X 25 4" xfId="10690"/>
    <cellStyle name="SAPBEXHLevel1X 25 5" xfId="13042"/>
    <cellStyle name="SAPBEXHLevel1X 25 6" xfId="16013"/>
    <cellStyle name="SAPBEXHLevel1X 25 7" xfId="17738"/>
    <cellStyle name="SAPBEXHLevel1X 25 8" xfId="20709"/>
    <cellStyle name="SAPBEXHLevel1X 25 9" xfId="22363"/>
    <cellStyle name="SAPBEXHLevel1X 26" xfId="4019"/>
    <cellStyle name="SAPBEXHLevel1X 26 2" xfId="6557"/>
    <cellStyle name="SAPBEXHLevel1X 26 3" xfId="9834"/>
    <cellStyle name="SAPBEXHLevel1X 26 4" xfId="8878"/>
    <cellStyle name="SAPBEXHLevel1X 26 5" xfId="12325"/>
    <cellStyle name="SAPBEXHLevel1X 26 6" xfId="15355"/>
    <cellStyle name="SAPBEXHLevel1X 26 7" xfId="17021"/>
    <cellStyle name="SAPBEXHLevel1X 26 8" xfId="20051"/>
    <cellStyle name="SAPBEXHLevel1X 26 9" xfId="21715"/>
    <cellStyle name="SAPBEXHLevel1X 27" xfId="3905"/>
    <cellStyle name="SAPBEXHLevel1X 27 2" xfId="6443"/>
    <cellStyle name="SAPBEXHLevel1X 27 3" xfId="5453"/>
    <cellStyle name="SAPBEXHLevel1X 27 4" xfId="12048"/>
    <cellStyle name="SAPBEXHLevel1X 27 5" xfId="14795"/>
    <cellStyle name="SAPBEXHLevel1X 27 6" xfId="13628"/>
    <cellStyle name="SAPBEXHLevel1X 27 7" xfId="19491"/>
    <cellStyle name="SAPBEXHLevel1X 27 8" xfId="18324"/>
    <cellStyle name="SAPBEXHLevel1X 27 9" xfId="23979"/>
    <cellStyle name="SAPBEXHLevel1X 28" xfId="4058"/>
    <cellStyle name="SAPBEXHLevel1X 28 2" xfId="6596"/>
    <cellStyle name="SAPBEXHLevel1X 28 3" xfId="9338"/>
    <cellStyle name="SAPBEXHLevel1X 28 4" xfId="11910"/>
    <cellStyle name="SAPBEXHLevel1X 28 5" xfId="14382"/>
    <cellStyle name="SAPBEXHLevel1X 28 6" xfId="15053"/>
    <cellStyle name="SAPBEXHLevel1X 28 7" xfId="19078"/>
    <cellStyle name="SAPBEXHLevel1X 28 8" xfId="19749"/>
    <cellStyle name="SAPBEXHLevel1X 28 9" xfId="23585"/>
    <cellStyle name="SAPBEXHLevel1X 29" xfId="4053"/>
    <cellStyle name="SAPBEXHLevel1X 29 2" xfId="6591"/>
    <cellStyle name="SAPBEXHLevel1X 29 3" xfId="8681"/>
    <cellStyle name="SAPBEXHLevel1X 29 4" xfId="11020"/>
    <cellStyle name="SAPBEXHLevel1X 29 5" xfId="13400"/>
    <cellStyle name="SAPBEXHLevel1X 29 6" xfId="15911"/>
    <cellStyle name="SAPBEXHLevel1X 29 7" xfId="18096"/>
    <cellStyle name="SAPBEXHLevel1X 29 8" xfId="20607"/>
    <cellStyle name="SAPBEXHLevel1X 29 9" xfId="22693"/>
    <cellStyle name="SAPBEXHLevel1X 3" xfId="3129"/>
    <cellStyle name="SAPBEXHLevel1X 3 2" xfId="5667"/>
    <cellStyle name="SAPBEXHLevel1X 3 3" xfId="9162"/>
    <cellStyle name="SAPBEXHLevel1X 3 4" xfId="9192"/>
    <cellStyle name="SAPBEXHLevel1X 3 5" xfId="14803"/>
    <cellStyle name="SAPBEXHLevel1X 3 6" xfId="16867"/>
    <cellStyle name="SAPBEXHLevel1X 3 7" xfId="19499"/>
    <cellStyle name="SAPBEXHLevel1X 3 8" xfId="21563"/>
    <cellStyle name="SAPBEXHLevel1X 3 9" xfId="23987"/>
    <cellStyle name="SAPBEXHLevel1X 30" xfId="4049"/>
    <cellStyle name="SAPBEXHLevel1X 30 2" xfId="6587"/>
    <cellStyle name="SAPBEXHLevel1X 30 3" xfId="8517"/>
    <cellStyle name="SAPBEXHLevel1X 30 4" xfId="10903"/>
    <cellStyle name="SAPBEXHLevel1X 30 5" xfId="13273"/>
    <cellStyle name="SAPBEXHLevel1X 30 6" xfId="16359"/>
    <cellStyle name="SAPBEXHLevel1X 30 7" xfId="17969"/>
    <cellStyle name="SAPBEXHLevel1X 30 8" xfId="21055"/>
    <cellStyle name="SAPBEXHLevel1X 30 9" xfId="22574"/>
    <cellStyle name="SAPBEXHLevel1X 31" xfId="4068"/>
    <cellStyle name="SAPBEXHLevel1X 31 2" xfId="6606"/>
    <cellStyle name="SAPBEXHLevel1X 31 3" xfId="8019"/>
    <cellStyle name="SAPBEXHLevel1X 31 4" xfId="10875"/>
    <cellStyle name="SAPBEXHLevel1X 31 5" xfId="13242"/>
    <cellStyle name="SAPBEXHLevel1X 31 6" xfId="15528"/>
    <cellStyle name="SAPBEXHLevel1X 31 7" xfId="17938"/>
    <cellStyle name="SAPBEXHLevel1X 31 8" xfId="20224"/>
    <cellStyle name="SAPBEXHLevel1X 31 9" xfId="22546"/>
    <cellStyle name="SAPBEXHLevel1X 32" xfId="4166"/>
    <cellStyle name="SAPBEXHLevel1X 32 2" xfId="6704"/>
    <cellStyle name="SAPBEXHLevel1X 32 3" xfId="8606"/>
    <cellStyle name="SAPBEXHLevel1X 32 4" xfId="11125"/>
    <cellStyle name="SAPBEXHLevel1X 32 5" xfId="13520"/>
    <cellStyle name="SAPBEXHLevel1X 32 6" xfId="15648"/>
    <cellStyle name="SAPBEXHLevel1X 32 7" xfId="18216"/>
    <cellStyle name="SAPBEXHLevel1X 32 8" xfId="20344"/>
    <cellStyle name="SAPBEXHLevel1X 32 9" xfId="22798"/>
    <cellStyle name="SAPBEXHLevel1X 33" xfId="4137"/>
    <cellStyle name="SAPBEXHLevel1X 33 2" xfId="6675"/>
    <cellStyle name="SAPBEXHLevel1X 33 3" xfId="8797"/>
    <cellStyle name="SAPBEXHLevel1X 33 4" xfId="11806"/>
    <cellStyle name="SAPBEXHLevel1X 33 5" xfId="14263"/>
    <cellStyle name="SAPBEXHLevel1X 33 6" xfId="15054"/>
    <cellStyle name="SAPBEXHLevel1X 33 7" xfId="18959"/>
    <cellStyle name="SAPBEXHLevel1X 33 8" xfId="19750"/>
    <cellStyle name="SAPBEXHLevel1X 33 9" xfId="23481"/>
    <cellStyle name="SAPBEXHLevel1X 34" xfId="4103"/>
    <cellStyle name="SAPBEXHLevel1X 34 2" xfId="6641"/>
    <cellStyle name="SAPBEXHLevel1X 34 3" xfId="9036"/>
    <cellStyle name="SAPBEXHLevel1X 34 4" xfId="11314"/>
    <cellStyle name="SAPBEXHLevel1X 34 5" xfId="13723"/>
    <cellStyle name="SAPBEXHLevel1X 34 6" xfId="16751"/>
    <cellStyle name="SAPBEXHLevel1X 34 7" xfId="18419"/>
    <cellStyle name="SAPBEXHLevel1X 34 8" xfId="21447"/>
    <cellStyle name="SAPBEXHLevel1X 34 9" xfId="22988"/>
    <cellStyle name="SAPBEXHLevel1X 35" xfId="4149"/>
    <cellStyle name="SAPBEXHLevel1X 35 2" xfId="6687"/>
    <cellStyle name="SAPBEXHLevel1X 35 3" xfId="5532"/>
    <cellStyle name="SAPBEXHLevel1X 35 4" xfId="10847"/>
    <cellStyle name="SAPBEXHLevel1X 35 5" xfId="13212"/>
    <cellStyle name="SAPBEXHLevel1X 35 6" xfId="15303"/>
    <cellStyle name="SAPBEXHLevel1X 35 7" xfId="17908"/>
    <cellStyle name="SAPBEXHLevel1X 35 8" xfId="19999"/>
    <cellStyle name="SAPBEXHLevel1X 35 9" xfId="22518"/>
    <cellStyle name="SAPBEXHLevel1X 36" xfId="4013"/>
    <cellStyle name="SAPBEXHLevel1X 36 2" xfId="6551"/>
    <cellStyle name="SAPBEXHLevel1X 36 3" xfId="7791"/>
    <cellStyle name="SAPBEXHLevel1X 36 4" xfId="11165"/>
    <cellStyle name="SAPBEXHLevel1X 36 5" xfId="13561"/>
    <cellStyle name="SAPBEXHLevel1X 36 6" xfId="15559"/>
    <cellStyle name="SAPBEXHLevel1X 36 7" xfId="18257"/>
    <cellStyle name="SAPBEXHLevel1X 36 8" xfId="20255"/>
    <cellStyle name="SAPBEXHLevel1X 36 9" xfId="22838"/>
    <cellStyle name="SAPBEXHLevel1X 37" xfId="4373"/>
    <cellStyle name="SAPBEXHLevel1X 37 2" xfId="6911"/>
    <cellStyle name="SAPBEXHLevel1X 37 3" xfId="8800"/>
    <cellStyle name="SAPBEXHLevel1X 37 4" xfId="12063"/>
    <cellStyle name="SAPBEXHLevel1X 37 5" xfId="14543"/>
    <cellStyle name="SAPBEXHLevel1X 37 6" xfId="12807"/>
    <cellStyle name="SAPBEXHLevel1X 37 7" xfId="19239"/>
    <cellStyle name="SAPBEXHLevel1X 37 8" xfId="17503"/>
    <cellStyle name="SAPBEXHLevel1X 37 9" xfId="23735"/>
    <cellStyle name="SAPBEXHLevel1X 38" xfId="4487"/>
    <cellStyle name="SAPBEXHLevel1X 38 2" xfId="7025"/>
    <cellStyle name="SAPBEXHLevel1X 38 3" xfId="9817"/>
    <cellStyle name="SAPBEXHLevel1X 38 4" xfId="11377"/>
    <cellStyle name="SAPBEXHLevel1X 38 5" xfId="13791"/>
    <cellStyle name="SAPBEXHLevel1X 38 6" xfId="15109"/>
    <cellStyle name="SAPBEXHLevel1X 38 7" xfId="18487"/>
    <cellStyle name="SAPBEXHLevel1X 38 8" xfId="19805"/>
    <cellStyle name="SAPBEXHLevel1X 38 9" xfId="23051"/>
    <cellStyle name="SAPBEXHLevel1X 39" xfId="4570"/>
    <cellStyle name="SAPBEXHLevel1X 39 2" xfId="7108"/>
    <cellStyle name="SAPBEXHLevel1X 39 3" xfId="10052"/>
    <cellStyle name="SAPBEXHLevel1X 39 4" xfId="11039"/>
    <cellStyle name="SAPBEXHLevel1X 39 5" xfId="13422"/>
    <cellStyle name="SAPBEXHLevel1X 39 6" xfId="15387"/>
    <cellStyle name="SAPBEXHLevel1X 39 7" xfId="18118"/>
    <cellStyle name="SAPBEXHLevel1X 39 8" xfId="20083"/>
    <cellStyle name="SAPBEXHLevel1X 39 9" xfId="22712"/>
    <cellStyle name="SAPBEXHLevel1X 4" xfId="3056"/>
    <cellStyle name="SAPBEXHLevel1X 4 2" xfId="5595"/>
    <cellStyle name="SAPBEXHLevel1X 4 3" xfId="8671"/>
    <cellStyle name="SAPBEXHLevel1X 4 4" xfId="10448"/>
    <cellStyle name="SAPBEXHLevel1X 4 5" xfId="12776"/>
    <cellStyle name="SAPBEXHLevel1X 4 6" xfId="16534"/>
    <cellStyle name="SAPBEXHLevel1X 4 7" xfId="17472"/>
    <cellStyle name="SAPBEXHLevel1X 4 8" xfId="21230"/>
    <cellStyle name="SAPBEXHLevel1X 4 9" xfId="22119"/>
    <cellStyle name="SAPBEXHLevel1X 40" xfId="4476"/>
    <cellStyle name="SAPBEXHLevel1X 40 2" xfId="7014"/>
    <cellStyle name="SAPBEXHLevel1X 40 3" xfId="8530"/>
    <cellStyle name="SAPBEXHLevel1X 40 4" xfId="12136"/>
    <cellStyle name="SAPBEXHLevel1X 40 5" xfId="14619"/>
    <cellStyle name="SAPBEXHLevel1X 40 6" xfId="15535"/>
    <cellStyle name="SAPBEXHLevel1X 40 7" xfId="19315"/>
    <cellStyle name="SAPBEXHLevel1X 40 8" xfId="20231"/>
    <cellStyle name="SAPBEXHLevel1X 40 9" xfId="23810"/>
    <cellStyle name="SAPBEXHLevel1X 41" xfId="4558"/>
    <cellStyle name="SAPBEXHLevel1X 41 2" xfId="7096"/>
    <cellStyle name="SAPBEXHLevel1X 41 3" xfId="8195"/>
    <cellStyle name="SAPBEXHLevel1X 41 4" xfId="10888"/>
    <cellStyle name="SAPBEXHLevel1X 41 5" xfId="13256"/>
    <cellStyle name="SAPBEXHLevel1X 41 6" xfId="16173"/>
    <cellStyle name="SAPBEXHLevel1X 41 7" xfId="17952"/>
    <cellStyle name="SAPBEXHLevel1X 41 8" xfId="20869"/>
    <cellStyle name="SAPBEXHLevel1X 41 9" xfId="22559"/>
    <cellStyle name="SAPBEXHLevel1X 42" xfId="4496"/>
    <cellStyle name="SAPBEXHLevel1X 42 2" xfId="7034"/>
    <cellStyle name="SAPBEXHLevel1X 42 3" xfId="5425"/>
    <cellStyle name="SAPBEXHLevel1X 42 4" xfId="11632"/>
    <cellStyle name="SAPBEXHLevel1X 42 5" xfId="13924"/>
    <cellStyle name="SAPBEXHLevel1X 42 6" xfId="12779"/>
    <cellStyle name="SAPBEXHLevel1X 42 7" xfId="18620"/>
    <cellStyle name="SAPBEXHLevel1X 42 8" xfId="17475"/>
    <cellStyle name="SAPBEXHLevel1X 42 9" xfId="23172"/>
    <cellStyle name="SAPBEXHLevel1X 43" xfId="4485"/>
    <cellStyle name="SAPBEXHLevel1X 43 2" xfId="7023"/>
    <cellStyle name="SAPBEXHLevel1X 43 3" xfId="7941"/>
    <cellStyle name="SAPBEXHLevel1X 43 4" xfId="11431"/>
    <cellStyle name="SAPBEXHLevel1X 43 5" xfId="13849"/>
    <cellStyle name="SAPBEXHLevel1X 43 6" xfId="16399"/>
    <cellStyle name="SAPBEXHLevel1X 43 7" xfId="18545"/>
    <cellStyle name="SAPBEXHLevel1X 43 8" xfId="21095"/>
    <cellStyle name="SAPBEXHLevel1X 43 9" xfId="23106"/>
    <cellStyle name="SAPBEXHLevel1X 44" xfId="4767"/>
    <cellStyle name="SAPBEXHLevel1X 44 2" xfId="7305"/>
    <cellStyle name="SAPBEXHLevel1X 44 3" xfId="8709"/>
    <cellStyle name="SAPBEXHLevel1X 44 4" xfId="8596"/>
    <cellStyle name="SAPBEXHLevel1X 44 5" xfId="14933"/>
    <cellStyle name="SAPBEXHLevel1X 44 6" xfId="16235"/>
    <cellStyle name="SAPBEXHLevel1X 44 7" xfId="19629"/>
    <cellStyle name="SAPBEXHLevel1X 44 8" xfId="20931"/>
    <cellStyle name="SAPBEXHLevel1X 44 9" xfId="24096"/>
    <cellStyle name="SAPBEXHLevel1X 45" xfId="4503"/>
    <cellStyle name="SAPBEXHLevel1X 45 2" xfId="7041"/>
    <cellStyle name="SAPBEXHLevel1X 45 3" xfId="9866"/>
    <cellStyle name="SAPBEXHLevel1X 45 4" xfId="12253"/>
    <cellStyle name="SAPBEXHLevel1X 45 5" xfId="14723"/>
    <cellStyle name="SAPBEXHLevel1X 45 6" xfId="16800"/>
    <cellStyle name="SAPBEXHLevel1X 45 7" xfId="19419"/>
    <cellStyle name="SAPBEXHLevel1X 45 8" xfId="21496"/>
    <cellStyle name="SAPBEXHLevel1X 45 9" xfId="23909"/>
    <cellStyle name="SAPBEXHLevel1X 46" xfId="4784"/>
    <cellStyle name="SAPBEXHLevel1X 46 2" xfId="7322"/>
    <cellStyle name="SAPBEXHLevel1X 46 3" xfId="9212"/>
    <cellStyle name="SAPBEXHLevel1X 46 4" xfId="11487"/>
    <cellStyle name="SAPBEXHLevel1X 46 5" xfId="13912"/>
    <cellStyle name="SAPBEXHLevel1X 46 6" xfId="16848"/>
    <cellStyle name="SAPBEXHLevel1X 46 7" xfId="18608"/>
    <cellStyle name="SAPBEXHLevel1X 46 8" xfId="21544"/>
    <cellStyle name="SAPBEXHLevel1X 46 9" xfId="23162"/>
    <cellStyle name="SAPBEXHLevel1X 47" xfId="4683"/>
    <cellStyle name="SAPBEXHLevel1X 47 2" xfId="7221"/>
    <cellStyle name="SAPBEXHLevel1X 47 3" xfId="7817"/>
    <cellStyle name="SAPBEXHLevel1X 47 4" xfId="11642"/>
    <cellStyle name="SAPBEXHLevel1X 47 5" xfId="14086"/>
    <cellStyle name="SAPBEXHLevel1X 47 6" xfId="15662"/>
    <cellStyle name="SAPBEXHLevel1X 47 7" xfId="18782"/>
    <cellStyle name="SAPBEXHLevel1X 47 8" xfId="20358"/>
    <cellStyle name="SAPBEXHLevel1X 47 9" xfId="23317"/>
    <cellStyle name="SAPBEXHLevel1X 48" xfId="4891"/>
    <cellStyle name="SAPBEXHLevel1X 48 2" xfId="7429"/>
    <cellStyle name="SAPBEXHLevel1X 48 3" xfId="9279"/>
    <cellStyle name="SAPBEXHLevel1X 48 4" xfId="10384"/>
    <cellStyle name="SAPBEXHLevel1X 48 5" xfId="14440"/>
    <cellStyle name="SAPBEXHLevel1X 48 6" xfId="16535"/>
    <cellStyle name="SAPBEXHLevel1X 48 7" xfId="19136"/>
    <cellStyle name="SAPBEXHLevel1X 48 8" xfId="21231"/>
    <cellStyle name="SAPBEXHLevel1X 48 9" xfId="23639"/>
    <cellStyle name="SAPBEXHLevel1X 49" xfId="4851"/>
    <cellStyle name="SAPBEXHLevel1X 49 2" xfId="7389"/>
    <cellStyle name="SAPBEXHLevel1X 49 3" xfId="8901"/>
    <cellStyle name="SAPBEXHLevel1X 49 4" xfId="11922"/>
    <cellStyle name="SAPBEXHLevel1X 49 5" xfId="14394"/>
    <cellStyle name="SAPBEXHLevel1X 49 6" xfId="15182"/>
    <cellStyle name="SAPBEXHLevel1X 49 7" xfId="19090"/>
    <cellStyle name="SAPBEXHLevel1X 49 8" xfId="19878"/>
    <cellStyle name="SAPBEXHLevel1X 49 9" xfId="23597"/>
    <cellStyle name="SAPBEXHLevel1X 5" xfId="3109"/>
    <cellStyle name="SAPBEXHLevel1X 5 2" xfId="5647"/>
    <cellStyle name="SAPBEXHLevel1X 5 3" xfId="9940"/>
    <cellStyle name="SAPBEXHLevel1X 5 4" xfId="11208"/>
    <cellStyle name="SAPBEXHLevel1X 5 5" xfId="13610"/>
    <cellStyle name="SAPBEXHLevel1X 5 6" xfId="15151"/>
    <cellStyle name="SAPBEXHLevel1X 5 7" xfId="18306"/>
    <cellStyle name="SAPBEXHLevel1X 5 8" xfId="19847"/>
    <cellStyle name="SAPBEXHLevel1X 5 9" xfId="22883"/>
    <cellStyle name="SAPBEXHLevel1X 50" xfId="4723"/>
    <cellStyle name="SAPBEXHLevel1X 50 2" xfId="7261"/>
    <cellStyle name="SAPBEXHLevel1X 50 3" xfId="10063"/>
    <cellStyle name="SAPBEXHLevel1X 50 4" xfId="11331"/>
    <cellStyle name="SAPBEXHLevel1X 50 5" xfId="13740"/>
    <cellStyle name="SAPBEXHLevel1X 50 6" xfId="15843"/>
    <cellStyle name="SAPBEXHLevel1X 50 7" xfId="18436"/>
    <cellStyle name="SAPBEXHLevel1X 50 8" xfId="20539"/>
    <cellStyle name="SAPBEXHLevel1X 50 9" xfId="23005"/>
    <cellStyle name="SAPBEXHLevel1X 51" xfId="4949"/>
    <cellStyle name="SAPBEXHLevel1X 51 2" xfId="7487"/>
    <cellStyle name="SAPBEXHLevel1X 51 3" xfId="8301"/>
    <cellStyle name="SAPBEXHLevel1X 51 4" xfId="11110"/>
    <cellStyle name="SAPBEXHLevel1X 51 5" xfId="13504"/>
    <cellStyle name="SAPBEXHLevel1X 51 6" xfId="16467"/>
    <cellStyle name="SAPBEXHLevel1X 51 7" xfId="18200"/>
    <cellStyle name="SAPBEXHLevel1X 51 8" xfId="21163"/>
    <cellStyle name="SAPBEXHLevel1X 51 9" xfId="22783"/>
    <cellStyle name="SAPBEXHLevel1X 52" xfId="4920"/>
    <cellStyle name="SAPBEXHLevel1X 52 2" xfId="7458"/>
    <cellStyle name="SAPBEXHLevel1X 52 3" xfId="8391"/>
    <cellStyle name="SAPBEXHLevel1X 52 4" xfId="11817"/>
    <cellStyle name="SAPBEXHLevel1X 52 5" xfId="14274"/>
    <cellStyle name="SAPBEXHLevel1X 52 6" xfId="16071"/>
    <cellStyle name="SAPBEXHLevel1X 52 7" xfId="18970"/>
    <cellStyle name="SAPBEXHLevel1X 52 8" xfId="20767"/>
    <cellStyle name="SAPBEXHLevel1X 52 9" xfId="23492"/>
    <cellStyle name="SAPBEXHLevel1X 53" xfId="4901"/>
    <cellStyle name="SAPBEXHLevel1X 53 2" xfId="7439"/>
    <cellStyle name="SAPBEXHLevel1X 53 3" xfId="9941"/>
    <cellStyle name="SAPBEXHLevel1X 53 4" xfId="10282"/>
    <cellStyle name="SAPBEXHLevel1X 53 5" xfId="12594"/>
    <cellStyle name="SAPBEXHLevel1X 53 6" xfId="15073"/>
    <cellStyle name="SAPBEXHLevel1X 53 7" xfId="17290"/>
    <cellStyle name="SAPBEXHLevel1X 53 8" xfId="19769"/>
    <cellStyle name="SAPBEXHLevel1X 53 9" xfId="21952"/>
    <cellStyle name="SAPBEXHLevel1X 54" xfId="5145"/>
    <cellStyle name="SAPBEXHLevel1X 54 2" xfId="7683"/>
    <cellStyle name="SAPBEXHLevel1X 54 3" xfId="8574"/>
    <cellStyle name="SAPBEXHLevel1X 54 4" xfId="11247"/>
    <cellStyle name="SAPBEXHLevel1X 54 5" xfId="13652"/>
    <cellStyle name="SAPBEXHLevel1X 54 6" xfId="16263"/>
    <cellStyle name="SAPBEXHLevel1X 54 7" xfId="18348"/>
    <cellStyle name="SAPBEXHLevel1X 54 8" xfId="20959"/>
    <cellStyle name="SAPBEXHLevel1X 54 9" xfId="22921"/>
    <cellStyle name="SAPBEXHLevel1X 55" xfId="5214"/>
    <cellStyle name="SAPBEXHLevel1X 55 2" xfId="7753"/>
    <cellStyle name="SAPBEXHLevel1X 55 3" xfId="9924"/>
    <cellStyle name="SAPBEXHLevel1X 55 4" xfId="11354"/>
    <cellStyle name="SAPBEXHLevel1X 55 5" xfId="13766"/>
    <cellStyle name="SAPBEXHLevel1X 55 6" xfId="15384"/>
    <cellStyle name="SAPBEXHLevel1X 55 7" xfId="18462"/>
    <cellStyle name="SAPBEXHLevel1X 55 8" xfId="20080"/>
    <cellStyle name="SAPBEXHLevel1X 55 9" xfId="23028"/>
    <cellStyle name="SAPBEXHLevel1X 56" xfId="5252"/>
    <cellStyle name="SAPBEXHLevel1X 56 2" xfId="10195"/>
    <cellStyle name="SAPBEXHLevel1X 56 3" xfId="10923"/>
    <cellStyle name="SAPBEXHLevel1X 56 4" xfId="13293"/>
    <cellStyle name="SAPBEXHLevel1X 56 5" xfId="16213"/>
    <cellStyle name="SAPBEXHLevel1X 56 6" xfId="17989"/>
    <cellStyle name="SAPBEXHLevel1X 56 7" xfId="20909"/>
    <cellStyle name="SAPBEXHLevel1X 56 8" xfId="22594"/>
    <cellStyle name="SAPBEXHLevel1X 57" xfId="8355"/>
    <cellStyle name="SAPBEXHLevel1X 58" xfId="11195"/>
    <cellStyle name="SAPBEXHLevel1X 59" xfId="13596"/>
    <cellStyle name="SAPBEXHLevel1X 6" xfId="3006"/>
    <cellStyle name="SAPBEXHLevel1X 6 2" xfId="5545"/>
    <cellStyle name="SAPBEXHLevel1X 6 3" xfId="8417"/>
    <cellStyle name="SAPBEXHLevel1X 6 4" xfId="11047"/>
    <cellStyle name="SAPBEXHLevel1X 6 5" xfId="13431"/>
    <cellStyle name="SAPBEXHLevel1X 6 6" xfId="16050"/>
    <cellStyle name="SAPBEXHLevel1X 6 7" xfId="18127"/>
    <cellStyle name="SAPBEXHLevel1X 6 8" xfId="20746"/>
    <cellStyle name="SAPBEXHLevel1X 6 9" xfId="22720"/>
    <cellStyle name="SAPBEXHLevel1X 60" xfId="16572"/>
    <cellStyle name="SAPBEXHLevel1X 61" xfId="18292"/>
    <cellStyle name="SAPBEXHLevel1X 62" xfId="21268"/>
    <cellStyle name="SAPBEXHLevel1X 63" xfId="22870"/>
    <cellStyle name="SAPBEXHLevel1X 7" xfId="3019"/>
    <cellStyle name="SAPBEXHLevel1X 7 2" xfId="5558"/>
    <cellStyle name="SAPBEXHLevel1X 7 3" xfId="9395"/>
    <cellStyle name="SAPBEXHLevel1X 7 4" xfId="11139"/>
    <cellStyle name="SAPBEXHLevel1X 7 5" xfId="13535"/>
    <cellStyle name="SAPBEXHLevel1X 7 6" xfId="16552"/>
    <cellStyle name="SAPBEXHLevel1X 7 7" xfId="18231"/>
    <cellStyle name="SAPBEXHLevel1X 7 8" xfId="21248"/>
    <cellStyle name="SAPBEXHLevel1X 7 9" xfId="22812"/>
    <cellStyle name="SAPBEXHLevel1X 8" xfId="3015"/>
    <cellStyle name="SAPBEXHLevel1X 8 2" xfId="5554"/>
    <cellStyle name="SAPBEXHLevel1X 8 3" xfId="9511"/>
    <cellStyle name="SAPBEXHLevel1X 8 4" xfId="11770"/>
    <cellStyle name="SAPBEXHLevel1X 8 5" xfId="14223"/>
    <cellStyle name="SAPBEXHLevel1X 8 6" xfId="15206"/>
    <cellStyle name="SAPBEXHLevel1X 8 7" xfId="18919"/>
    <cellStyle name="SAPBEXHLevel1X 8 8" xfId="19902"/>
    <cellStyle name="SAPBEXHLevel1X 8 9" xfId="23444"/>
    <cellStyle name="SAPBEXHLevel1X 9" xfId="3010"/>
    <cellStyle name="SAPBEXHLevel1X 9 2" xfId="5549"/>
    <cellStyle name="SAPBEXHLevel1X 9 3" xfId="5423"/>
    <cellStyle name="SAPBEXHLevel1X 9 4" xfId="11330"/>
    <cellStyle name="SAPBEXHLevel1X 9 5" xfId="13739"/>
    <cellStyle name="SAPBEXHLevel1X 9 6" xfId="15435"/>
    <cellStyle name="SAPBEXHLevel1X 9 7" xfId="18435"/>
    <cellStyle name="SAPBEXHLevel1X 9 8" xfId="20131"/>
    <cellStyle name="SAPBEXHLevel1X 9 9" xfId="23004"/>
    <cellStyle name="SAPBEXHLevel2" xfId="2965"/>
    <cellStyle name="SAPBEXHLevel2 10" xfId="3326"/>
    <cellStyle name="SAPBEXHLevel2 10 2" xfId="5864"/>
    <cellStyle name="SAPBEXHLevel2 10 3" xfId="9655"/>
    <cellStyle name="SAPBEXHLevel2 10 4" xfId="11743"/>
    <cellStyle name="SAPBEXHLevel2 10 5" xfId="13847"/>
    <cellStyle name="SAPBEXHLevel2 10 6" xfId="14986"/>
    <cellStyle name="SAPBEXHLevel2 10 7" xfId="18543"/>
    <cellStyle name="SAPBEXHLevel2 10 8" xfId="19682"/>
    <cellStyle name="SAPBEXHLevel2 10 9" xfId="23104"/>
    <cellStyle name="SAPBEXHLevel2 11" xfId="3461"/>
    <cellStyle name="SAPBEXHLevel2 11 2" xfId="5999"/>
    <cellStyle name="SAPBEXHLevel2 11 2 2" xfId="25935"/>
    <cellStyle name="SAPBEXHLevel2 11 3" xfId="9949"/>
    <cellStyle name="SAPBEXHLevel2 11 4" xfId="10277"/>
    <cellStyle name="SAPBEXHLevel2 11 5" xfId="12587"/>
    <cellStyle name="SAPBEXHLevel2 11 6" xfId="16993"/>
    <cellStyle name="SAPBEXHLevel2 11 7" xfId="17283"/>
    <cellStyle name="SAPBEXHLevel2 11 8" xfId="21689"/>
    <cellStyle name="SAPBEXHLevel2 11 9" xfId="21946"/>
    <cellStyle name="SAPBEXHLevel2 12" xfId="3476"/>
    <cellStyle name="SAPBEXHLevel2 12 2" xfId="6014"/>
    <cellStyle name="SAPBEXHLevel2 12 2 2" xfId="25936"/>
    <cellStyle name="SAPBEXHLevel2 12 3" xfId="8723"/>
    <cellStyle name="SAPBEXHLevel2 12 4" xfId="11197"/>
    <cellStyle name="SAPBEXHLevel2 12 5" xfId="13598"/>
    <cellStyle name="SAPBEXHLevel2 12 6" xfId="16839"/>
    <cellStyle name="SAPBEXHLevel2 12 7" xfId="18294"/>
    <cellStyle name="SAPBEXHLevel2 12 8" xfId="21535"/>
    <cellStyle name="SAPBEXHLevel2 12 9" xfId="22872"/>
    <cellStyle name="SAPBEXHLevel2 13" xfId="3137"/>
    <cellStyle name="SAPBEXHLevel2 13 2" xfId="5675"/>
    <cellStyle name="SAPBEXHLevel2 13 3" xfId="7998"/>
    <cellStyle name="SAPBEXHLevel2 13 4" xfId="12277"/>
    <cellStyle name="SAPBEXHLevel2 13 5" xfId="13364"/>
    <cellStyle name="SAPBEXHLevel2 13 6" xfId="15245"/>
    <cellStyle name="SAPBEXHLevel2 13 7" xfId="18060"/>
    <cellStyle name="SAPBEXHLevel2 13 8" xfId="19941"/>
    <cellStyle name="SAPBEXHLevel2 13 9" xfId="22663"/>
    <cellStyle name="SAPBEXHLevel2 14" xfId="3556"/>
    <cellStyle name="SAPBEXHLevel2 14 2" xfId="6094"/>
    <cellStyle name="SAPBEXHLevel2 14 3" xfId="9893"/>
    <cellStyle name="SAPBEXHLevel2 14 4" xfId="11883"/>
    <cellStyle name="SAPBEXHLevel2 14 5" xfId="14349"/>
    <cellStyle name="SAPBEXHLevel2 14 6" xfId="14332"/>
    <cellStyle name="SAPBEXHLevel2 14 7" xfId="19045"/>
    <cellStyle name="SAPBEXHLevel2 14 8" xfId="19028"/>
    <cellStyle name="SAPBEXHLevel2 14 9" xfId="23559"/>
    <cellStyle name="SAPBEXHLevel2 15" xfId="3672"/>
    <cellStyle name="SAPBEXHLevel2 15 2" xfId="6210"/>
    <cellStyle name="SAPBEXHLevel2 15 3" xfId="8701"/>
    <cellStyle name="SAPBEXHLevel2 15 4" xfId="12301"/>
    <cellStyle name="SAPBEXHLevel2 15 5" xfId="12358"/>
    <cellStyle name="SAPBEXHLevel2 15 6" xfId="15581"/>
    <cellStyle name="SAPBEXHLevel2 15 7" xfId="17054"/>
    <cellStyle name="SAPBEXHLevel2 15 8" xfId="20277"/>
    <cellStyle name="SAPBEXHLevel2 15 9" xfId="21745"/>
    <cellStyle name="SAPBEXHLevel2 16" xfId="3734"/>
    <cellStyle name="SAPBEXHLevel2 16 2" xfId="6272"/>
    <cellStyle name="SAPBEXHLevel2 16 3" xfId="9636"/>
    <cellStyle name="SAPBEXHLevel2 16 4" xfId="11040"/>
    <cellStyle name="SAPBEXHLevel2 16 5" xfId="13424"/>
    <cellStyle name="SAPBEXHLevel2 16 6" xfId="15624"/>
    <cellStyle name="SAPBEXHLevel2 16 7" xfId="18120"/>
    <cellStyle name="SAPBEXHLevel2 16 8" xfId="20320"/>
    <cellStyle name="SAPBEXHLevel2 16 9" xfId="22713"/>
    <cellStyle name="SAPBEXHLevel2 17" xfId="3669"/>
    <cellStyle name="SAPBEXHLevel2 17 2" xfId="6207"/>
    <cellStyle name="SAPBEXHLevel2 17 3" xfId="8844"/>
    <cellStyle name="SAPBEXHLevel2 17 4" xfId="5495"/>
    <cellStyle name="SAPBEXHLevel2 17 5" xfId="12532"/>
    <cellStyle name="SAPBEXHLevel2 17 6" xfId="16566"/>
    <cellStyle name="SAPBEXHLevel2 17 7" xfId="17228"/>
    <cellStyle name="SAPBEXHLevel2 17 8" xfId="21262"/>
    <cellStyle name="SAPBEXHLevel2 17 9" xfId="21896"/>
    <cellStyle name="SAPBEXHLevel2 18" xfId="3846"/>
    <cellStyle name="SAPBEXHLevel2 18 2" xfId="6384"/>
    <cellStyle name="SAPBEXHLevel2 18 3" xfId="8213"/>
    <cellStyle name="SAPBEXHLevel2 18 4" xfId="11366"/>
    <cellStyle name="SAPBEXHLevel2 18 5" xfId="13779"/>
    <cellStyle name="SAPBEXHLevel2 18 6" xfId="16714"/>
    <cellStyle name="SAPBEXHLevel2 18 7" xfId="18475"/>
    <cellStyle name="SAPBEXHLevel2 18 8" xfId="21410"/>
    <cellStyle name="SAPBEXHLevel2 18 9" xfId="23040"/>
    <cellStyle name="SAPBEXHLevel2 19" xfId="3775"/>
    <cellStyle name="SAPBEXHLevel2 19 2" xfId="6313"/>
    <cellStyle name="SAPBEXHLevel2 19 3" xfId="9523"/>
    <cellStyle name="SAPBEXHLevel2 19 4" xfId="12008"/>
    <cellStyle name="SAPBEXHLevel2 19 5" xfId="14488"/>
    <cellStyle name="SAPBEXHLevel2 19 6" xfId="15305"/>
    <cellStyle name="SAPBEXHLevel2 19 7" xfId="19184"/>
    <cellStyle name="SAPBEXHLevel2 19 8" xfId="20001"/>
    <cellStyle name="SAPBEXHLevel2 19 9" xfId="23683"/>
    <cellStyle name="SAPBEXHLevel2 2" xfId="3084"/>
    <cellStyle name="SAPBEXHLevel2 2 2" xfId="5622"/>
    <cellStyle name="SAPBEXHLevel2 2 3" xfId="9294"/>
    <cellStyle name="SAPBEXHLevel2 2 4" xfId="12225"/>
    <cellStyle name="SAPBEXHLevel2 2 5" xfId="14813"/>
    <cellStyle name="SAPBEXHLevel2 2 6" xfId="15419"/>
    <cellStyle name="SAPBEXHLevel2 2 7" xfId="19509"/>
    <cellStyle name="SAPBEXHLevel2 2 8" xfId="20115"/>
    <cellStyle name="SAPBEXHLevel2 2 9" xfId="23997"/>
    <cellStyle name="SAPBEXHLevel2 20" xfId="3887"/>
    <cellStyle name="SAPBEXHLevel2 20 2" xfId="6425"/>
    <cellStyle name="SAPBEXHLevel2 20 3" xfId="8087"/>
    <cellStyle name="SAPBEXHLevel2 20 4" xfId="11339"/>
    <cellStyle name="SAPBEXHLevel2 20 5" xfId="13749"/>
    <cellStyle name="SAPBEXHLevel2 20 6" xfId="15944"/>
    <cellStyle name="SAPBEXHLevel2 20 7" xfId="18445"/>
    <cellStyle name="SAPBEXHLevel2 20 8" xfId="20640"/>
    <cellStyle name="SAPBEXHLevel2 20 9" xfId="23013"/>
    <cellStyle name="SAPBEXHLevel2 21" xfId="3994"/>
    <cellStyle name="SAPBEXHLevel2 21 2" xfId="6532"/>
    <cellStyle name="SAPBEXHLevel2 21 3" xfId="5437"/>
    <cellStyle name="SAPBEXHLevel2 21 4" xfId="10323"/>
    <cellStyle name="SAPBEXHLevel2 21 5" xfId="12640"/>
    <cellStyle name="SAPBEXHLevel2 21 6" xfId="15580"/>
    <cellStyle name="SAPBEXHLevel2 21 7" xfId="17336"/>
    <cellStyle name="SAPBEXHLevel2 21 8" xfId="20276"/>
    <cellStyle name="SAPBEXHLevel2 21 9" xfId="21994"/>
    <cellStyle name="SAPBEXHLevel2 22" xfId="4041"/>
    <cellStyle name="SAPBEXHLevel2 22 2" xfId="6579"/>
    <cellStyle name="SAPBEXHLevel2 22 3" xfId="9456"/>
    <cellStyle name="SAPBEXHLevel2 22 4" xfId="10819"/>
    <cellStyle name="SAPBEXHLevel2 22 5" xfId="13182"/>
    <cellStyle name="SAPBEXHLevel2 22 6" xfId="15034"/>
    <cellStyle name="SAPBEXHLevel2 22 7" xfId="17878"/>
    <cellStyle name="SAPBEXHLevel2 22 8" xfId="19730"/>
    <cellStyle name="SAPBEXHLevel2 22 9" xfId="22490"/>
    <cellStyle name="SAPBEXHLevel2 23" xfId="4059"/>
    <cellStyle name="SAPBEXHLevel2 23 2" xfId="6597"/>
    <cellStyle name="SAPBEXHLevel2 23 3" xfId="8020"/>
    <cellStyle name="SAPBEXHLevel2 23 4" xfId="9336"/>
    <cellStyle name="SAPBEXHLevel2 23 5" xfId="12392"/>
    <cellStyle name="SAPBEXHLevel2 23 6" xfId="16134"/>
    <cellStyle name="SAPBEXHLevel2 23 7" xfId="17088"/>
    <cellStyle name="SAPBEXHLevel2 23 8" xfId="20830"/>
    <cellStyle name="SAPBEXHLevel2 23 9" xfId="21777"/>
    <cellStyle name="SAPBEXHLevel2 24" xfId="4016"/>
    <cellStyle name="SAPBEXHLevel2 24 2" xfId="6554"/>
    <cellStyle name="SAPBEXHLevel2 24 3" xfId="9123"/>
    <cellStyle name="SAPBEXHLevel2 24 4" xfId="10355"/>
    <cellStyle name="SAPBEXHLevel2 24 5" xfId="12677"/>
    <cellStyle name="SAPBEXHLevel2 24 6" xfId="16508"/>
    <cellStyle name="SAPBEXHLevel2 24 7" xfId="17373"/>
    <cellStyle name="SAPBEXHLevel2 24 8" xfId="21204"/>
    <cellStyle name="SAPBEXHLevel2 24 9" xfId="22026"/>
    <cellStyle name="SAPBEXHLevel2 25" xfId="4089"/>
    <cellStyle name="SAPBEXHLevel2 25 2" xfId="6627"/>
    <cellStyle name="SAPBEXHLevel2 25 3" xfId="8289"/>
    <cellStyle name="SAPBEXHLevel2 25 4" xfId="11707"/>
    <cellStyle name="SAPBEXHLevel2 25 5" xfId="14156"/>
    <cellStyle name="SAPBEXHLevel2 25 6" xfId="16592"/>
    <cellStyle name="SAPBEXHLevel2 25 7" xfId="18852"/>
    <cellStyle name="SAPBEXHLevel2 25 8" xfId="21288"/>
    <cellStyle name="SAPBEXHLevel2 25 9" xfId="23381"/>
    <cellStyle name="SAPBEXHLevel2 26" xfId="4062"/>
    <cellStyle name="SAPBEXHLevel2 26 2" xfId="6600"/>
    <cellStyle name="SAPBEXHLevel2 26 3" xfId="9498"/>
    <cellStyle name="SAPBEXHLevel2 26 4" xfId="11917"/>
    <cellStyle name="SAPBEXHLevel2 26 5" xfId="14389"/>
    <cellStyle name="SAPBEXHLevel2 26 6" xfId="16922"/>
    <cellStyle name="SAPBEXHLevel2 26 7" xfId="19085"/>
    <cellStyle name="SAPBEXHLevel2 26 8" xfId="21618"/>
    <cellStyle name="SAPBEXHLevel2 26 9" xfId="23592"/>
    <cellStyle name="SAPBEXHLevel2 27" xfId="4161"/>
    <cellStyle name="SAPBEXHLevel2 27 2" xfId="6699"/>
    <cellStyle name="SAPBEXHLevel2 27 3" xfId="8302"/>
    <cellStyle name="SAPBEXHLevel2 27 4" xfId="10528"/>
    <cellStyle name="SAPBEXHLevel2 27 5" xfId="12869"/>
    <cellStyle name="SAPBEXHLevel2 27 6" xfId="15859"/>
    <cellStyle name="SAPBEXHLevel2 27 7" xfId="17565"/>
    <cellStyle name="SAPBEXHLevel2 27 8" xfId="20555"/>
    <cellStyle name="SAPBEXHLevel2 27 9" xfId="22199"/>
    <cellStyle name="SAPBEXHLevel2 28" xfId="4065"/>
    <cellStyle name="SAPBEXHLevel2 28 2" xfId="6603"/>
    <cellStyle name="SAPBEXHLevel2 28 3" xfId="9828"/>
    <cellStyle name="SAPBEXHLevel2 28 4" xfId="5527"/>
    <cellStyle name="SAPBEXHLevel2 28 5" xfId="12427"/>
    <cellStyle name="SAPBEXHLevel2 28 6" xfId="15885"/>
    <cellStyle name="SAPBEXHLevel2 28 7" xfId="17123"/>
    <cellStyle name="SAPBEXHLevel2 28 8" xfId="20581"/>
    <cellStyle name="SAPBEXHLevel2 28 9" xfId="21807"/>
    <cellStyle name="SAPBEXHLevel2 29" xfId="4251"/>
    <cellStyle name="SAPBEXHLevel2 29 2" xfId="6789"/>
    <cellStyle name="SAPBEXHLevel2 29 3" xfId="9916"/>
    <cellStyle name="SAPBEXHLevel2 29 4" xfId="11958"/>
    <cellStyle name="SAPBEXHLevel2 29 5" xfId="14434"/>
    <cellStyle name="SAPBEXHLevel2 29 6" xfId="16875"/>
    <cellStyle name="SAPBEXHLevel2 29 7" xfId="19130"/>
    <cellStyle name="SAPBEXHLevel2 29 8" xfId="21571"/>
    <cellStyle name="SAPBEXHLevel2 29 9" xfId="23633"/>
    <cellStyle name="SAPBEXHLevel2 3" xfId="3130"/>
    <cellStyle name="SAPBEXHLevel2 3 2" xfId="5668"/>
    <cellStyle name="SAPBEXHLevel2 3 3" xfId="8402"/>
    <cellStyle name="SAPBEXHLevel2 3 4" xfId="9534"/>
    <cellStyle name="SAPBEXHLevel2 3 5" xfId="14950"/>
    <cellStyle name="SAPBEXHLevel2 3 6" xfId="16430"/>
    <cellStyle name="SAPBEXHLevel2 3 7" xfId="19646"/>
    <cellStyle name="SAPBEXHLevel2 3 8" xfId="21126"/>
    <cellStyle name="SAPBEXHLevel2 3 9" xfId="24112"/>
    <cellStyle name="SAPBEXHLevel2 30" xfId="4294"/>
    <cellStyle name="SAPBEXHLevel2 30 2" xfId="6832"/>
    <cellStyle name="SAPBEXHLevel2 30 3" xfId="7718"/>
    <cellStyle name="SAPBEXHLevel2 30 4" xfId="9699"/>
    <cellStyle name="SAPBEXHLevel2 30 5" xfId="14604"/>
    <cellStyle name="SAPBEXHLevel2 30 6" xfId="16988"/>
    <cellStyle name="SAPBEXHLevel2 30 7" xfId="19300"/>
    <cellStyle name="SAPBEXHLevel2 30 8" xfId="21684"/>
    <cellStyle name="SAPBEXHLevel2 30 9" xfId="23796"/>
    <cellStyle name="SAPBEXHLevel2 31" xfId="4337"/>
    <cellStyle name="SAPBEXHLevel2 31 2" xfId="6875"/>
    <cellStyle name="SAPBEXHLevel2 31 3" xfId="9677"/>
    <cellStyle name="SAPBEXHLevel2 31 4" xfId="11145"/>
    <cellStyle name="SAPBEXHLevel2 31 5" xfId="13228"/>
    <cellStyle name="SAPBEXHLevel2 31 6" xfId="15193"/>
    <cellStyle name="SAPBEXHLevel2 31 7" xfId="17924"/>
    <cellStyle name="SAPBEXHLevel2 31 8" xfId="19889"/>
    <cellStyle name="SAPBEXHLevel2 31 9" xfId="22534"/>
    <cellStyle name="SAPBEXHLevel2 32" xfId="4470"/>
    <cellStyle name="SAPBEXHLevel2 32 2" xfId="7008"/>
    <cellStyle name="SAPBEXHLevel2 32 3" xfId="9397"/>
    <cellStyle name="SAPBEXHLevel2 32 4" xfId="10371"/>
    <cellStyle name="SAPBEXHLevel2 32 5" xfId="12693"/>
    <cellStyle name="SAPBEXHLevel2 32 6" xfId="15115"/>
    <cellStyle name="SAPBEXHLevel2 32 7" xfId="17389"/>
    <cellStyle name="SAPBEXHLevel2 32 8" xfId="19811"/>
    <cellStyle name="SAPBEXHLevel2 32 9" xfId="22042"/>
    <cellStyle name="SAPBEXHLevel2 33" xfId="4488"/>
    <cellStyle name="SAPBEXHLevel2 33 2" xfId="7026"/>
    <cellStyle name="SAPBEXHLevel2 33 3" xfId="9593"/>
    <cellStyle name="SAPBEXHLevel2 33 4" xfId="10290"/>
    <cellStyle name="SAPBEXHLevel2 33 5" xfId="12603"/>
    <cellStyle name="SAPBEXHLevel2 33 6" xfId="16423"/>
    <cellStyle name="SAPBEXHLevel2 33 7" xfId="17299"/>
    <cellStyle name="SAPBEXHLevel2 33 8" xfId="21119"/>
    <cellStyle name="SAPBEXHLevel2 33 9" xfId="21960"/>
    <cellStyle name="SAPBEXHLevel2 34" xfId="4571"/>
    <cellStyle name="SAPBEXHLevel2 34 2" xfId="7109"/>
    <cellStyle name="SAPBEXHLevel2 34 3" xfId="8184"/>
    <cellStyle name="SAPBEXHLevel2 34 4" xfId="11561"/>
    <cellStyle name="SAPBEXHLevel2 34 5" xfId="13996"/>
    <cellStyle name="SAPBEXHLevel2 34 6" xfId="15739"/>
    <cellStyle name="SAPBEXHLevel2 34 7" xfId="18692"/>
    <cellStyle name="SAPBEXHLevel2 34 8" xfId="20435"/>
    <cellStyle name="SAPBEXHLevel2 34 9" xfId="23235"/>
    <cellStyle name="SAPBEXHLevel2 35" xfId="4342"/>
    <cellStyle name="SAPBEXHLevel2 35 2" xfId="6880"/>
    <cellStyle name="SAPBEXHLevel2 35 3" xfId="8006"/>
    <cellStyle name="SAPBEXHLevel2 35 4" xfId="12190"/>
    <cellStyle name="SAPBEXHLevel2 35 5" xfId="14675"/>
    <cellStyle name="SAPBEXHLevel2 35 6" xfId="16439"/>
    <cellStyle name="SAPBEXHLevel2 35 7" xfId="19371"/>
    <cellStyle name="SAPBEXHLevel2 35 8" xfId="21135"/>
    <cellStyle name="SAPBEXHLevel2 35 9" xfId="23864"/>
    <cellStyle name="SAPBEXHLevel2 36" xfId="4551"/>
    <cellStyle name="SAPBEXHLevel2 36 2" xfId="7089"/>
    <cellStyle name="SAPBEXHLevel2 36 3" xfId="8139"/>
    <cellStyle name="SAPBEXHLevel2 36 4" xfId="11809"/>
    <cellStyle name="SAPBEXHLevel2 36 5" xfId="14266"/>
    <cellStyle name="SAPBEXHLevel2 36 6" xfId="15798"/>
    <cellStyle name="SAPBEXHLevel2 36 7" xfId="18962"/>
    <cellStyle name="SAPBEXHLevel2 36 8" xfId="20494"/>
    <cellStyle name="SAPBEXHLevel2 36 9" xfId="23484"/>
    <cellStyle name="SAPBEXHLevel2 37" xfId="4595"/>
    <cellStyle name="SAPBEXHLevel2 37 2" xfId="7133"/>
    <cellStyle name="SAPBEXHLevel2 37 3" xfId="9763"/>
    <cellStyle name="SAPBEXHLevel2 37 4" xfId="11717"/>
    <cellStyle name="SAPBEXHLevel2 37 5" xfId="14168"/>
    <cellStyle name="SAPBEXHLevel2 37 6" xfId="15955"/>
    <cellStyle name="SAPBEXHLevel2 37 7" xfId="18864"/>
    <cellStyle name="SAPBEXHLevel2 37 8" xfId="20651"/>
    <cellStyle name="SAPBEXHLevel2 37 9" xfId="23391"/>
    <cellStyle name="SAPBEXHLevel2 38" xfId="4742"/>
    <cellStyle name="SAPBEXHLevel2 38 2" xfId="7280"/>
    <cellStyle name="SAPBEXHLevel2 38 3" xfId="8756"/>
    <cellStyle name="SAPBEXHLevel2 38 4" xfId="11395"/>
    <cellStyle name="SAPBEXHLevel2 38 5" xfId="13810"/>
    <cellStyle name="SAPBEXHLevel2 38 6" xfId="15469"/>
    <cellStyle name="SAPBEXHLevel2 38 7" xfId="18506"/>
    <cellStyle name="SAPBEXHLevel2 38 8" xfId="20165"/>
    <cellStyle name="SAPBEXHLevel2 38 9" xfId="23069"/>
    <cellStyle name="SAPBEXHLevel2 39" xfId="4735"/>
    <cellStyle name="SAPBEXHLevel2 39 2" xfId="7273"/>
    <cellStyle name="SAPBEXHLevel2 39 3" xfId="8962"/>
    <cellStyle name="SAPBEXHLevel2 39 4" xfId="10340"/>
    <cellStyle name="SAPBEXHLevel2 39 5" xfId="12661"/>
    <cellStyle name="SAPBEXHLevel2 39 6" xfId="16765"/>
    <cellStyle name="SAPBEXHLevel2 39 7" xfId="17357"/>
    <cellStyle name="SAPBEXHLevel2 39 8" xfId="21461"/>
    <cellStyle name="SAPBEXHLevel2 39 9" xfId="22011"/>
    <cellStyle name="SAPBEXHLevel2 4" xfId="3057"/>
    <cellStyle name="SAPBEXHLevel2 4 2" xfId="5596"/>
    <cellStyle name="SAPBEXHLevel2 4 3" xfId="8001"/>
    <cellStyle name="SAPBEXHLevel2 4 4" xfId="11456"/>
    <cellStyle name="SAPBEXHLevel2 4 5" xfId="13877"/>
    <cellStyle name="SAPBEXHLevel2 4 6" xfId="16414"/>
    <cellStyle name="SAPBEXHLevel2 4 7" xfId="18573"/>
    <cellStyle name="SAPBEXHLevel2 4 8" xfId="21110"/>
    <cellStyle name="SAPBEXHLevel2 4 9" xfId="23131"/>
    <cellStyle name="SAPBEXHLevel2 40" xfId="4783"/>
    <cellStyle name="SAPBEXHLevel2 40 2" xfId="7321"/>
    <cellStyle name="SAPBEXHLevel2 40 3" xfId="9282"/>
    <cellStyle name="SAPBEXHLevel2 40 4" xfId="10938"/>
    <cellStyle name="SAPBEXHLevel2 40 5" xfId="13309"/>
    <cellStyle name="SAPBEXHLevel2 40 6" xfId="15972"/>
    <cellStyle name="SAPBEXHLevel2 40 7" xfId="18005"/>
    <cellStyle name="SAPBEXHLevel2 40 8" xfId="20668"/>
    <cellStyle name="SAPBEXHLevel2 40 9" xfId="22609"/>
    <cellStyle name="SAPBEXHLevel2 41" xfId="4875"/>
    <cellStyle name="SAPBEXHLevel2 41 2" xfId="7413"/>
    <cellStyle name="SAPBEXHLevel2 41 3" xfId="10156"/>
    <cellStyle name="SAPBEXHLevel2 41 4" xfId="10971"/>
    <cellStyle name="SAPBEXHLevel2 41 5" xfId="13343"/>
    <cellStyle name="SAPBEXHLevel2 41 6" xfId="15724"/>
    <cellStyle name="SAPBEXHLevel2 41 7" xfId="18039"/>
    <cellStyle name="SAPBEXHLevel2 41 8" xfId="20420"/>
    <cellStyle name="SAPBEXHLevel2 41 9" xfId="22642"/>
    <cellStyle name="SAPBEXHLevel2 42" xfId="4892"/>
    <cellStyle name="SAPBEXHLevel2 42 2" xfId="7430"/>
    <cellStyle name="SAPBEXHLevel2 42 3" xfId="9799"/>
    <cellStyle name="SAPBEXHLevel2 42 4" xfId="10508"/>
    <cellStyle name="SAPBEXHLevel2 42 5" xfId="14599"/>
    <cellStyle name="SAPBEXHLevel2 42 6" xfId="15391"/>
    <cellStyle name="SAPBEXHLevel2 42 7" xfId="19295"/>
    <cellStyle name="SAPBEXHLevel2 42 8" xfId="20087"/>
    <cellStyle name="SAPBEXHLevel2 42 9" xfId="23791"/>
    <cellStyle name="SAPBEXHLevel2 43" xfId="4967"/>
    <cellStyle name="SAPBEXHLevel2 43 2" xfId="7505"/>
    <cellStyle name="SAPBEXHLevel2 43 3" xfId="8255"/>
    <cellStyle name="SAPBEXHLevel2 43 4" xfId="11547"/>
    <cellStyle name="SAPBEXHLevel2 43 5" xfId="13981"/>
    <cellStyle name="SAPBEXHLevel2 43 6" xfId="16525"/>
    <cellStyle name="SAPBEXHLevel2 43 7" xfId="18677"/>
    <cellStyle name="SAPBEXHLevel2 43 8" xfId="21221"/>
    <cellStyle name="SAPBEXHLevel2 43 9" xfId="23221"/>
    <cellStyle name="SAPBEXHLevel2 44" xfId="4883"/>
    <cellStyle name="SAPBEXHLevel2 44 2" xfId="7421"/>
    <cellStyle name="SAPBEXHLevel2 44 3" xfId="9512"/>
    <cellStyle name="SAPBEXHLevel2 44 4" xfId="10843"/>
    <cellStyle name="SAPBEXHLevel2 44 5" xfId="13208"/>
    <cellStyle name="SAPBEXHLevel2 44 6" xfId="16270"/>
    <cellStyle name="SAPBEXHLevel2 44 7" xfId="17904"/>
    <cellStyle name="SAPBEXHLevel2 44 8" xfId="20966"/>
    <cellStyle name="SAPBEXHLevel2 44 9" xfId="22514"/>
    <cellStyle name="SAPBEXHLevel2 45" xfId="4957"/>
    <cellStyle name="SAPBEXHLevel2 45 2" xfId="7495"/>
    <cellStyle name="SAPBEXHLevel2 45 3" xfId="5602"/>
    <cellStyle name="SAPBEXHLevel2 45 4" xfId="11740"/>
    <cellStyle name="SAPBEXHLevel2 45 5" xfId="14191"/>
    <cellStyle name="SAPBEXHLevel2 45 6" xfId="16522"/>
    <cellStyle name="SAPBEXHLevel2 45 7" xfId="18887"/>
    <cellStyle name="SAPBEXHLevel2 45 8" xfId="21218"/>
    <cellStyle name="SAPBEXHLevel2 45 9" xfId="23414"/>
    <cellStyle name="SAPBEXHLevel2 46" xfId="4988"/>
    <cellStyle name="SAPBEXHLevel2 46 2" xfId="7526"/>
    <cellStyle name="SAPBEXHLevel2 46 3" xfId="8604"/>
    <cellStyle name="SAPBEXHLevel2 46 4" xfId="12120"/>
    <cellStyle name="SAPBEXHLevel2 46 5" xfId="13275"/>
    <cellStyle name="SAPBEXHLevel2 46 6" xfId="14162"/>
    <cellStyle name="SAPBEXHLevel2 46 7" xfId="17971"/>
    <cellStyle name="SAPBEXHLevel2 46 8" xfId="18858"/>
    <cellStyle name="SAPBEXHLevel2 46 9" xfId="22576"/>
    <cellStyle name="SAPBEXHLevel2 47" xfId="5026"/>
    <cellStyle name="SAPBEXHLevel2 47 2" xfId="7564"/>
    <cellStyle name="SAPBEXHLevel2 47 3" xfId="9581"/>
    <cellStyle name="SAPBEXHLevel2 47 4" xfId="10500"/>
    <cellStyle name="SAPBEXHLevel2 47 5" xfId="12838"/>
    <cellStyle name="SAPBEXHLevel2 47 6" xfId="15757"/>
    <cellStyle name="SAPBEXHLevel2 47 7" xfId="17534"/>
    <cellStyle name="SAPBEXHLevel2 47 8" xfId="20453"/>
    <cellStyle name="SAPBEXHLevel2 47 9" xfId="22171"/>
    <cellStyle name="SAPBEXHLevel2 48" xfId="5146"/>
    <cellStyle name="SAPBEXHLevel2 48 2" xfId="7684"/>
    <cellStyle name="SAPBEXHLevel2 48 3" xfId="5451"/>
    <cellStyle name="SAPBEXHLevel2 48 4" xfId="12047"/>
    <cellStyle name="SAPBEXHLevel2 48 5" xfId="13759"/>
    <cellStyle name="SAPBEXHLevel2 48 6" xfId="13976"/>
    <cellStyle name="SAPBEXHLevel2 48 7" xfId="18455"/>
    <cellStyle name="SAPBEXHLevel2 48 8" xfId="18672"/>
    <cellStyle name="SAPBEXHLevel2 48 9" xfId="23021"/>
    <cellStyle name="SAPBEXHLevel2 49" xfId="5215"/>
    <cellStyle name="SAPBEXHLevel2 49 2" xfId="7754"/>
    <cellStyle name="SAPBEXHLevel2 49 3" xfId="9175"/>
    <cellStyle name="SAPBEXHLevel2 49 4" xfId="11641"/>
    <cellStyle name="SAPBEXHLevel2 49 5" xfId="14085"/>
    <cellStyle name="SAPBEXHLevel2 49 6" xfId="16845"/>
    <cellStyle name="SAPBEXHLevel2 49 7" xfId="18781"/>
    <cellStyle name="SAPBEXHLevel2 49 8" xfId="21541"/>
    <cellStyle name="SAPBEXHLevel2 49 9" xfId="23316"/>
    <cellStyle name="SAPBEXHLevel2 5" xfId="3032"/>
    <cellStyle name="SAPBEXHLevel2 5 2" xfId="5571"/>
    <cellStyle name="SAPBEXHLevel2 5 3" xfId="8260"/>
    <cellStyle name="SAPBEXHLevel2 5 4" xfId="12072"/>
    <cellStyle name="SAPBEXHLevel2 5 5" xfId="14552"/>
    <cellStyle name="SAPBEXHLevel2 5 6" xfId="14001"/>
    <cellStyle name="SAPBEXHLevel2 5 7" xfId="19248"/>
    <cellStyle name="SAPBEXHLevel2 5 8" xfId="18697"/>
    <cellStyle name="SAPBEXHLevel2 5 9" xfId="23744"/>
    <cellStyle name="SAPBEXHLevel2 50" xfId="5253"/>
    <cellStyle name="SAPBEXHLevel2 50 2" xfId="9520"/>
    <cellStyle name="SAPBEXHLevel2 50 3" xfId="10046"/>
    <cellStyle name="SAPBEXHLevel2 50 4" xfId="14917"/>
    <cellStyle name="SAPBEXHLevel2 50 5" xfId="16670"/>
    <cellStyle name="SAPBEXHLevel2 50 6" xfId="19613"/>
    <cellStyle name="SAPBEXHLevel2 50 7" xfId="21366"/>
    <cellStyle name="SAPBEXHLevel2 50 8" xfId="24081"/>
    <cellStyle name="SAPBEXHLevel2 51" xfId="8100"/>
    <cellStyle name="SAPBEXHLevel2 52" xfId="8839"/>
    <cellStyle name="SAPBEXHLevel2 53" xfId="14859"/>
    <cellStyle name="SAPBEXHLevel2 54" xfId="16941"/>
    <cellStyle name="SAPBEXHLevel2 55" xfId="19555"/>
    <cellStyle name="SAPBEXHLevel2 56" xfId="21637"/>
    <cellStyle name="SAPBEXHLevel2 57" xfId="24031"/>
    <cellStyle name="SAPBEXHLevel2 6" xfId="3154"/>
    <cellStyle name="SAPBEXHLevel2 6 2" xfId="5692"/>
    <cellStyle name="SAPBEXHLevel2 6 3" xfId="9341"/>
    <cellStyle name="SAPBEXHLevel2 6 4" xfId="10607"/>
    <cellStyle name="SAPBEXHLevel2 6 5" xfId="12955"/>
    <cellStyle name="SAPBEXHLevel2 6 6" xfId="16710"/>
    <cellStyle name="SAPBEXHLevel2 6 7" xfId="17651"/>
    <cellStyle name="SAPBEXHLevel2 6 8" xfId="21406"/>
    <cellStyle name="SAPBEXHLevel2 6 9" xfId="22280"/>
    <cellStyle name="SAPBEXHLevel2 7" xfId="3197"/>
    <cellStyle name="SAPBEXHLevel2 7 2" xfId="5735"/>
    <cellStyle name="SAPBEXHLevel2 7 3" xfId="10110"/>
    <cellStyle name="SAPBEXHLevel2 7 4" xfId="11292"/>
    <cellStyle name="SAPBEXHLevel2 7 5" xfId="13698"/>
    <cellStyle name="SAPBEXHLevel2 7 6" xfId="16095"/>
    <cellStyle name="SAPBEXHLevel2 7 7" xfId="18394"/>
    <cellStyle name="SAPBEXHLevel2 7 8" xfId="20791"/>
    <cellStyle name="SAPBEXHLevel2 7 9" xfId="22966"/>
    <cellStyle name="SAPBEXHLevel2 8" xfId="3240"/>
    <cellStyle name="SAPBEXHLevel2 8 2" xfId="5778"/>
    <cellStyle name="SAPBEXHLevel2 8 3" xfId="8490"/>
    <cellStyle name="SAPBEXHLevel2 8 4" xfId="10322"/>
    <cellStyle name="SAPBEXHLevel2 8 5" xfId="12639"/>
    <cellStyle name="SAPBEXHLevel2 8 6" xfId="16196"/>
    <cellStyle name="SAPBEXHLevel2 8 7" xfId="17335"/>
    <cellStyle name="SAPBEXHLevel2 8 8" xfId="20892"/>
    <cellStyle name="SAPBEXHLevel2 8 9" xfId="21993"/>
    <cellStyle name="SAPBEXHLevel2 9" xfId="3283"/>
    <cellStyle name="SAPBEXHLevel2 9 2" xfId="5821"/>
    <cellStyle name="SAPBEXHLevel2 9 3" xfId="8920"/>
    <cellStyle name="SAPBEXHLevel2 9 4" xfId="11933"/>
    <cellStyle name="SAPBEXHLevel2 9 5" xfId="14406"/>
    <cellStyle name="SAPBEXHLevel2 9 6" xfId="15241"/>
    <cellStyle name="SAPBEXHLevel2 9 7" xfId="19102"/>
    <cellStyle name="SAPBEXHLevel2 9 8" xfId="19937"/>
    <cellStyle name="SAPBEXHLevel2 9 9" xfId="23608"/>
    <cellStyle name="SAPBEXHLevel2X" xfId="2966"/>
    <cellStyle name="SAPBEXHLevel2X 10" xfId="3432"/>
    <cellStyle name="SAPBEXHLevel2X 10 2" xfId="5970"/>
    <cellStyle name="SAPBEXHLevel2X 10 3" xfId="8739"/>
    <cellStyle name="SAPBEXHLevel2X 10 4" xfId="12016"/>
    <cellStyle name="SAPBEXHLevel2X 10 5" xfId="14496"/>
    <cellStyle name="SAPBEXHLevel2X 10 6" xfId="14670"/>
    <cellStyle name="SAPBEXHLevel2X 10 7" xfId="19192"/>
    <cellStyle name="SAPBEXHLevel2X 10 8" xfId="19366"/>
    <cellStyle name="SAPBEXHLevel2X 10 9" xfId="23691"/>
    <cellStyle name="SAPBEXHLevel2X 11" xfId="3502"/>
    <cellStyle name="SAPBEXHLevel2X 11 2" xfId="6040"/>
    <cellStyle name="SAPBEXHLevel2X 11 3" xfId="8702"/>
    <cellStyle name="SAPBEXHLevel2X 11 4" xfId="10517"/>
    <cellStyle name="SAPBEXHLevel2X 11 5" xfId="12857"/>
    <cellStyle name="SAPBEXHLevel2X 11 6" xfId="16569"/>
    <cellStyle name="SAPBEXHLevel2X 11 7" xfId="17553"/>
    <cellStyle name="SAPBEXHLevel2X 11 8" xfId="21265"/>
    <cellStyle name="SAPBEXHLevel2X 11 9" xfId="22188"/>
    <cellStyle name="SAPBEXHLevel2X 12" xfId="3518"/>
    <cellStyle name="SAPBEXHLevel2X 12 2" xfId="6056"/>
    <cellStyle name="SAPBEXHLevel2X 12 3" xfId="8944"/>
    <cellStyle name="SAPBEXHLevel2X 12 4" xfId="11810"/>
    <cellStyle name="SAPBEXHLevel2X 12 5" xfId="14017"/>
    <cellStyle name="SAPBEXHLevel2X 12 6" xfId="16775"/>
    <cellStyle name="SAPBEXHLevel2X 12 7" xfId="18713"/>
    <cellStyle name="SAPBEXHLevel2X 12 8" xfId="21471"/>
    <cellStyle name="SAPBEXHLevel2X 12 9" xfId="23254"/>
    <cellStyle name="SAPBEXHLevel2X 13" xfId="3561"/>
    <cellStyle name="SAPBEXHLevel2X 13 2" xfId="6099"/>
    <cellStyle name="SAPBEXHLevel2X 13 3" xfId="8939"/>
    <cellStyle name="SAPBEXHLevel2X 13 4" xfId="11998"/>
    <cellStyle name="SAPBEXHLevel2X 13 5" xfId="12584"/>
    <cellStyle name="SAPBEXHLevel2X 13 6" xfId="16551"/>
    <cellStyle name="SAPBEXHLevel2X 13 7" xfId="17280"/>
    <cellStyle name="SAPBEXHLevel2X 13 8" xfId="21247"/>
    <cellStyle name="SAPBEXHLevel2X 13 9" xfId="21943"/>
    <cellStyle name="SAPBEXHLevel2X 14" xfId="3604"/>
    <cellStyle name="SAPBEXHLevel2X 14 2" xfId="6142"/>
    <cellStyle name="SAPBEXHLevel2X 14 3" xfId="9888"/>
    <cellStyle name="SAPBEXHLevel2X 14 4" xfId="11572"/>
    <cellStyle name="SAPBEXHLevel2X 14 5" xfId="14009"/>
    <cellStyle name="SAPBEXHLevel2X 14 6" xfId="16773"/>
    <cellStyle name="SAPBEXHLevel2X 14 7" xfId="18705"/>
    <cellStyle name="SAPBEXHLevel2X 14 8" xfId="21469"/>
    <cellStyle name="SAPBEXHLevel2X 14 9" xfId="23246"/>
    <cellStyle name="SAPBEXHLevel2X 15" xfId="3630"/>
    <cellStyle name="SAPBEXHLevel2X 15 2" xfId="6168"/>
    <cellStyle name="SAPBEXHLevel2X 15 3" xfId="8290"/>
    <cellStyle name="SAPBEXHLevel2X 15 4" xfId="10293"/>
    <cellStyle name="SAPBEXHLevel2X 15 5" xfId="12606"/>
    <cellStyle name="SAPBEXHLevel2X 15 6" xfId="15841"/>
    <cellStyle name="SAPBEXHLevel2X 15 7" xfId="17302"/>
    <cellStyle name="SAPBEXHLevel2X 15 8" xfId="20537"/>
    <cellStyle name="SAPBEXHLevel2X 15 9" xfId="21963"/>
    <cellStyle name="SAPBEXHLevel2X 16" xfId="3673"/>
    <cellStyle name="SAPBEXHLevel2X 16 2" xfId="6211"/>
    <cellStyle name="SAPBEXHLevel2X 16 3" xfId="8831"/>
    <cellStyle name="SAPBEXHLevel2X 16 4" xfId="10860"/>
    <cellStyle name="SAPBEXHLevel2X 16 5" xfId="13225"/>
    <cellStyle name="SAPBEXHLevel2X 16 6" xfId="15229"/>
    <cellStyle name="SAPBEXHLevel2X 16 7" xfId="17921"/>
    <cellStyle name="SAPBEXHLevel2X 16 8" xfId="19925"/>
    <cellStyle name="SAPBEXHLevel2X 16 9" xfId="22531"/>
    <cellStyle name="SAPBEXHLevel2X 17" xfId="3668"/>
    <cellStyle name="SAPBEXHLevel2X 17 2" xfId="6206"/>
    <cellStyle name="SAPBEXHLevel2X 17 3" xfId="10054"/>
    <cellStyle name="SAPBEXHLevel2X 17 4" xfId="10431"/>
    <cellStyle name="SAPBEXHLevel2X 17 5" xfId="12757"/>
    <cellStyle name="SAPBEXHLevel2X 17 6" xfId="16201"/>
    <cellStyle name="SAPBEXHLevel2X 17 7" xfId="17453"/>
    <cellStyle name="SAPBEXHLevel2X 17 8" xfId="20897"/>
    <cellStyle name="SAPBEXHLevel2X 17 9" xfId="22102"/>
    <cellStyle name="SAPBEXHLevel2X 18" xfId="3735"/>
    <cellStyle name="SAPBEXHLevel2X 18 2" xfId="6273"/>
    <cellStyle name="SAPBEXHLevel2X 18 3" xfId="7948"/>
    <cellStyle name="SAPBEXHLevel2X 18 4" xfId="10173"/>
    <cellStyle name="SAPBEXHLevel2X 18 5" xfId="12429"/>
    <cellStyle name="SAPBEXHLevel2X 18 6" xfId="15908"/>
    <cellStyle name="SAPBEXHLevel2X 18 7" xfId="17125"/>
    <cellStyle name="SAPBEXHLevel2X 18 8" xfId="20604"/>
    <cellStyle name="SAPBEXHLevel2X 18 9" xfId="21809"/>
    <cellStyle name="SAPBEXHLevel2X 19" xfId="3730"/>
    <cellStyle name="SAPBEXHLevel2X 19 2" xfId="6268"/>
    <cellStyle name="SAPBEXHLevel2X 19 3" xfId="8580"/>
    <cellStyle name="SAPBEXHLevel2X 19 4" xfId="10620"/>
    <cellStyle name="SAPBEXHLevel2X 19 5" xfId="12310"/>
    <cellStyle name="SAPBEXHLevel2X 19 6" xfId="12870"/>
    <cellStyle name="SAPBEXHLevel2X 19 7" xfId="17006"/>
    <cellStyle name="SAPBEXHLevel2X 19 8" xfId="17566"/>
    <cellStyle name="SAPBEXHLevel2X 19 9" xfId="21701"/>
    <cellStyle name="SAPBEXHLevel2X 2" xfId="3085"/>
    <cellStyle name="SAPBEXHLevel2X 2 2" xfId="5623"/>
    <cellStyle name="SAPBEXHLevel2X 2 3" xfId="9879"/>
    <cellStyle name="SAPBEXHLevel2X 2 4" xfId="10373"/>
    <cellStyle name="SAPBEXHLevel2X 2 5" xfId="12695"/>
    <cellStyle name="SAPBEXHLevel2X 2 6" xfId="15074"/>
    <cellStyle name="SAPBEXHLevel2X 2 7" xfId="17391"/>
    <cellStyle name="SAPBEXHLevel2X 2 8" xfId="19770"/>
    <cellStyle name="SAPBEXHLevel2X 2 9" xfId="22044"/>
    <cellStyle name="SAPBEXHLevel2X 20" xfId="3636"/>
    <cellStyle name="SAPBEXHLevel2X 20 2" xfId="6174"/>
    <cellStyle name="SAPBEXHLevel2X 20 3" xfId="8990"/>
    <cellStyle name="SAPBEXHLevel2X 20 4" xfId="11627"/>
    <cellStyle name="SAPBEXHLevel2X 20 5" xfId="14070"/>
    <cellStyle name="SAPBEXHLevel2X 20 6" xfId="15004"/>
    <cellStyle name="SAPBEXHLevel2X 20 7" xfId="18766"/>
    <cellStyle name="SAPBEXHLevel2X 20 8" xfId="19700"/>
    <cellStyle name="SAPBEXHLevel2X 20 9" xfId="23302"/>
    <cellStyle name="SAPBEXHLevel2X 21" xfId="3847"/>
    <cellStyle name="SAPBEXHLevel2X 21 2" xfId="6385"/>
    <cellStyle name="SAPBEXHLevel2X 21 3" xfId="8773"/>
    <cellStyle name="SAPBEXHLevel2X 21 4" xfId="11599"/>
    <cellStyle name="SAPBEXHLevel2X 21 5" xfId="14037"/>
    <cellStyle name="SAPBEXHLevel2X 21 6" xfId="16098"/>
    <cellStyle name="SAPBEXHLevel2X 21 7" xfId="18733"/>
    <cellStyle name="SAPBEXHLevel2X 21 8" xfId="20794"/>
    <cellStyle name="SAPBEXHLevel2X 21 9" xfId="23273"/>
    <cellStyle name="SAPBEXHLevel2X 22" xfId="3842"/>
    <cellStyle name="SAPBEXHLevel2X 22 2" xfId="6380"/>
    <cellStyle name="SAPBEXHLevel2X 22 3" xfId="8303"/>
    <cellStyle name="SAPBEXHLevel2X 22 4" xfId="10255"/>
    <cellStyle name="SAPBEXHLevel2X 22 5" xfId="12563"/>
    <cellStyle name="SAPBEXHLevel2X 22 6" xfId="15652"/>
    <cellStyle name="SAPBEXHLevel2X 22 7" xfId="17259"/>
    <cellStyle name="SAPBEXHLevel2X 22 8" xfId="20348"/>
    <cellStyle name="SAPBEXHLevel2X 22 9" xfId="21924"/>
    <cellStyle name="SAPBEXHLevel2X 23" xfId="3909"/>
    <cellStyle name="SAPBEXHLevel2X 23 2" xfId="6447"/>
    <cellStyle name="SAPBEXHLevel2X 23 3" xfId="8191"/>
    <cellStyle name="SAPBEXHLevel2X 23 4" xfId="12230"/>
    <cellStyle name="SAPBEXHLevel2X 23 5" xfId="14202"/>
    <cellStyle name="SAPBEXHLevel2X 23 6" xfId="15065"/>
    <cellStyle name="SAPBEXHLevel2X 23 7" xfId="18898"/>
    <cellStyle name="SAPBEXHLevel2X 23 8" xfId="19761"/>
    <cellStyle name="SAPBEXHLevel2X 23 9" xfId="23425"/>
    <cellStyle name="SAPBEXHLevel2X 24" xfId="3952"/>
    <cellStyle name="SAPBEXHLevel2X 24 2" xfId="6490"/>
    <cellStyle name="SAPBEXHLevel2X 24 3" xfId="9898"/>
    <cellStyle name="SAPBEXHLevel2X 24 4" xfId="12160"/>
    <cellStyle name="SAPBEXHLevel2X 24 5" xfId="14643"/>
    <cellStyle name="SAPBEXHLevel2X 24 6" xfId="12646"/>
    <cellStyle name="SAPBEXHLevel2X 24 7" xfId="19339"/>
    <cellStyle name="SAPBEXHLevel2X 24 8" xfId="17342"/>
    <cellStyle name="SAPBEXHLevel2X 24 9" xfId="23834"/>
    <cellStyle name="SAPBEXHLevel2X 25" xfId="3995"/>
    <cellStyle name="SAPBEXHLevel2X 25 2" xfId="6533"/>
    <cellStyle name="SAPBEXHLevel2X 25 3" xfId="10113"/>
    <cellStyle name="SAPBEXHLevel2X 25 4" xfId="11350"/>
    <cellStyle name="SAPBEXHLevel2X 25 5" xfId="13762"/>
    <cellStyle name="SAPBEXHLevel2X 25 6" xfId="16718"/>
    <cellStyle name="SAPBEXHLevel2X 25 7" xfId="18458"/>
    <cellStyle name="SAPBEXHLevel2X 25 8" xfId="21414"/>
    <cellStyle name="SAPBEXHLevel2X 25 9" xfId="23024"/>
    <cellStyle name="SAPBEXHLevel2X 26" xfId="3990"/>
    <cellStyle name="SAPBEXHLevel2X 26 2" xfId="6528"/>
    <cellStyle name="SAPBEXHLevel2X 26 3" xfId="8838"/>
    <cellStyle name="SAPBEXHLevel2X 26 4" xfId="11058"/>
    <cellStyle name="SAPBEXHLevel2X 26 5" xfId="13445"/>
    <cellStyle name="SAPBEXHLevel2X 26 6" xfId="15396"/>
    <cellStyle name="SAPBEXHLevel2X 26 7" xfId="18141"/>
    <cellStyle name="SAPBEXHLevel2X 26 8" xfId="20092"/>
    <cellStyle name="SAPBEXHLevel2X 26 9" xfId="22731"/>
    <cellStyle name="SAPBEXHLevel2X 27" xfId="4043"/>
    <cellStyle name="SAPBEXHLevel2X 27 2" xfId="6581"/>
    <cellStyle name="SAPBEXHLevel2X 27 3" xfId="9708"/>
    <cellStyle name="SAPBEXHLevel2X 27 4" xfId="10574"/>
    <cellStyle name="SAPBEXHLevel2X 27 5" xfId="12920"/>
    <cellStyle name="SAPBEXHLevel2X 27 6" xfId="15119"/>
    <cellStyle name="SAPBEXHLevel2X 27 7" xfId="17616"/>
    <cellStyle name="SAPBEXHLevel2X 27 8" xfId="19815"/>
    <cellStyle name="SAPBEXHLevel2X 27 9" xfId="22246"/>
    <cellStyle name="SAPBEXHLevel2X 28" xfId="4100"/>
    <cellStyle name="SAPBEXHLevel2X 28 2" xfId="6638"/>
    <cellStyle name="SAPBEXHLevel2X 28 3" xfId="8529"/>
    <cellStyle name="SAPBEXHLevel2X 28 4" xfId="5450"/>
    <cellStyle name="SAPBEXHLevel2X 28 5" xfId="12366"/>
    <cellStyle name="SAPBEXHLevel2X 28 6" xfId="16842"/>
    <cellStyle name="SAPBEXHLevel2X 28 7" xfId="17062"/>
    <cellStyle name="SAPBEXHLevel2X 28 8" xfId="21538"/>
    <cellStyle name="SAPBEXHLevel2X 28 9" xfId="21752"/>
    <cellStyle name="SAPBEXHLevel2X 29" xfId="4143"/>
    <cellStyle name="SAPBEXHLevel2X 29 2" xfId="6681"/>
    <cellStyle name="SAPBEXHLevel2X 29 3" xfId="9124"/>
    <cellStyle name="SAPBEXHLevel2X 29 4" xfId="11443"/>
    <cellStyle name="SAPBEXHLevel2X 29 5" xfId="13862"/>
    <cellStyle name="SAPBEXHLevel2X 29 6" xfId="16787"/>
    <cellStyle name="SAPBEXHLevel2X 29 7" xfId="18558"/>
    <cellStyle name="SAPBEXHLevel2X 29 8" xfId="21483"/>
    <cellStyle name="SAPBEXHLevel2X 29 9" xfId="23118"/>
    <cellStyle name="SAPBEXHLevel2X 3" xfId="3131"/>
    <cellStyle name="SAPBEXHLevel2X 3 2" xfId="5669"/>
    <cellStyle name="SAPBEXHLevel2X 3 3" xfId="10209"/>
    <cellStyle name="SAPBEXHLevel2X 3 4" xfId="9813"/>
    <cellStyle name="SAPBEXHLevel2X 3 5" xfId="12365"/>
    <cellStyle name="SAPBEXHLevel2X 3 6" xfId="15455"/>
    <cellStyle name="SAPBEXHLevel2X 3 7" xfId="17061"/>
    <cellStyle name="SAPBEXHLevel2X 3 8" xfId="20151"/>
    <cellStyle name="SAPBEXHLevel2X 3 9" xfId="21751"/>
    <cellStyle name="SAPBEXHLevel2X 30" xfId="4186"/>
    <cellStyle name="SAPBEXHLevel2X 30 2" xfId="6724"/>
    <cellStyle name="SAPBEXHLevel2X 30 3" xfId="9629"/>
    <cellStyle name="SAPBEXHLevel2X 30 4" xfId="11290"/>
    <cellStyle name="SAPBEXHLevel2X 30 5" xfId="13696"/>
    <cellStyle name="SAPBEXHLevel2X 30 6" xfId="15438"/>
    <cellStyle name="SAPBEXHLevel2X 30 7" xfId="18392"/>
    <cellStyle name="SAPBEXHLevel2X 30 8" xfId="20134"/>
    <cellStyle name="SAPBEXHLevel2X 30 9" xfId="22964"/>
    <cellStyle name="SAPBEXHLevel2X 31" xfId="4123"/>
    <cellStyle name="SAPBEXHLevel2X 31 2" xfId="6661"/>
    <cellStyle name="SAPBEXHLevel2X 31 3" xfId="8924"/>
    <cellStyle name="SAPBEXHLevel2X 31 4" xfId="10264"/>
    <cellStyle name="SAPBEXHLevel2X 31 5" xfId="12574"/>
    <cellStyle name="SAPBEXHLevel2X 31 6" xfId="16681"/>
    <cellStyle name="SAPBEXHLevel2X 31 7" xfId="17270"/>
    <cellStyle name="SAPBEXHLevel2X 31 8" xfId="21377"/>
    <cellStyle name="SAPBEXHLevel2X 31 9" xfId="21933"/>
    <cellStyle name="SAPBEXHLevel2X 32" xfId="4271"/>
    <cellStyle name="SAPBEXHLevel2X 32 2" xfId="6809"/>
    <cellStyle name="SAPBEXHLevel2X 32 3" xfId="9297"/>
    <cellStyle name="SAPBEXHLevel2X 32 4" xfId="10432"/>
    <cellStyle name="SAPBEXHLevel2X 32 5" xfId="12758"/>
    <cellStyle name="SAPBEXHLevel2X 32 6" xfId="15694"/>
    <cellStyle name="SAPBEXHLevel2X 32 7" xfId="17454"/>
    <cellStyle name="SAPBEXHLevel2X 32 8" xfId="20390"/>
    <cellStyle name="SAPBEXHLevel2X 32 9" xfId="22103"/>
    <cellStyle name="SAPBEXHLevel2X 33" xfId="4314"/>
    <cellStyle name="SAPBEXHLevel2X 33 2" xfId="6852"/>
    <cellStyle name="SAPBEXHLevel2X 33 3" xfId="10104"/>
    <cellStyle name="SAPBEXHLevel2X 33 4" xfId="11718"/>
    <cellStyle name="SAPBEXHLevel2X 33 5" xfId="14169"/>
    <cellStyle name="SAPBEXHLevel2X 33 6" xfId="12874"/>
    <cellStyle name="SAPBEXHLevel2X 33 7" xfId="18865"/>
    <cellStyle name="SAPBEXHLevel2X 33 8" xfId="17570"/>
    <cellStyle name="SAPBEXHLevel2X 33 9" xfId="23392"/>
    <cellStyle name="SAPBEXHLevel2X 34" xfId="4357"/>
    <cellStyle name="SAPBEXHLevel2X 34 2" xfId="6895"/>
    <cellStyle name="SAPBEXHLevel2X 34 3" xfId="8846"/>
    <cellStyle name="SAPBEXHLevel2X 34 4" xfId="10411"/>
    <cellStyle name="SAPBEXHLevel2X 34 5" xfId="12735"/>
    <cellStyle name="SAPBEXHLevel2X 34 6" xfId="16145"/>
    <cellStyle name="SAPBEXHLevel2X 34 7" xfId="17431"/>
    <cellStyle name="SAPBEXHLevel2X 34 8" xfId="20841"/>
    <cellStyle name="SAPBEXHLevel2X 34 9" xfId="22082"/>
    <cellStyle name="SAPBEXHLevel2X 35" xfId="4400"/>
    <cellStyle name="SAPBEXHLevel2X 35 2" xfId="6938"/>
    <cellStyle name="SAPBEXHLevel2X 35 3" xfId="9283"/>
    <cellStyle name="SAPBEXHLevel2X 35 4" xfId="10454"/>
    <cellStyle name="SAPBEXHLevel2X 35 5" xfId="12785"/>
    <cellStyle name="SAPBEXHLevel2X 35 6" xfId="16583"/>
    <cellStyle name="SAPBEXHLevel2X 35 7" xfId="17481"/>
    <cellStyle name="SAPBEXHLevel2X 35 8" xfId="21279"/>
    <cellStyle name="SAPBEXHLevel2X 35 9" xfId="22125"/>
    <cellStyle name="SAPBEXHLevel2X 36" xfId="4443"/>
    <cellStyle name="SAPBEXHLevel2X 36 2" xfId="6981"/>
    <cellStyle name="SAPBEXHLevel2X 36 3" xfId="10155"/>
    <cellStyle name="SAPBEXHLevel2X 36 4" xfId="11089"/>
    <cellStyle name="SAPBEXHLevel2X 36 5" xfId="13480"/>
    <cellStyle name="SAPBEXHLevel2X 36 6" xfId="15015"/>
    <cellStyle name="SAPBEXHLevel2X 36 7" xfId="18176"/>
    <cellStyle name="SAPBEXHLevel2X 36 8" xfId="19711"/>
    <cellStyle name="SAPBEXHLevel2X 36 9" xfId="22762"/>
    <cellStyle name="SAPBEXHLevel2X 37" xfId="4472"/>
    <cellStyle name="SAPBEXHLevel2X 37 2" xfId="7010"/>
    <cellStyle name="SAPBEXHLevel2X 37 3" xfId="8641"/>
    <cellStyle name="SAPBEXHLevel2X 37 4" xfId="11993"/>
    <cellStyle name="SAPBEXHLevel2X 37 5" xfId="14471"/>
    <cellStyle name="SAPBEXHLevel2X 37 6" xfId="16186"/>
    <cellStyle name="SAPBEXHLevel2X 37 7" xfId="19167"/>
    <cellStyle name="SAPBEXHLevel2X 37 8" xfId="20882"/>
    <cellStyle name="SAPBEXHLevel2X 37 9" xfId="23668"/>
    <cellStyle name="SAPBEXHLevel2X 38" xfId="4529"/>
    <cellStyle name="SAPBEXHLevel2X 38 2" xfId="7067"/>
    <cellStyle name="SAPBEXHLevel2X 38 3" xfId="10202"/>
    <cellStyle name="SAPBEXHLevel2X 38 4" xfId="11002"/>
    <cellStyle name="SAPBEXHLevel2X 38 5" xfId="13377"/>
    <cellStyle name="SAPBEXHLevel2X 38 6" xfId="16582"/>
    <cellStyle name="SAPBEXHLevel2X 38 7" xfId="18073"/>
    <cellStyle name="SAPBEXHLevel2X 38 8" xfId="21278"/>
    <cellStyle name="SAPBEXHLevel2X 38 9" xfId="22675"/>
    <cellStyle name="SAPBEXHLevel2X 39" xfId="4572"/>
    <cellStyle name="SAPBEXHLevel2X 39 2" xfId="7110"/>
    <cellStyle name="SAPBEXHLevel2X 39 3" xfId="9139"/>
    <cellStyle name="SAPBEXHLevel2X 39 4" xfId="10693"/>
    <cellStyle name="SAPBEXHLevel2X 39 5" xfId="13045"/>
    <cellStyle name="SAPBEXHLevel2X 39 6" xfId="15982"/>
    <cellStyle name="SAPBEXHLevel2X 39 7" xfId="17741"/>
    <cellStyle name="SAPBEXHLevel2X 39 8" xfId="20678"/>
    <cellStyle name="SAPBEXHLevel2X 39 9" xfId="22366"/>
    <cellStyle name="SAPBEXHLevel2X 4" xfId="3174"/>
    <cellStyle name="SAPBEXHLevel2X 4 2" xfId="5712"/>
    <cellStyle name="SAPBEXHLevel2X 4 3" xfId="5484"/>
    <cellStyle name="SAPBEXHLevel2X 4 4" xfId="11660"/>
    <cellStyle name="SAPBEXHLevel2X 4 5" xfId="14107"/>
    <cellStyle name="SAPBEXHLevel2X 4 6" xfId="15588"/>
    <cellStyle name="SAPBEXHLevel2X 4 7" xfId="18803"/>
    <cellStyle name="SAPBEXHLevel2X 4 8" xfId="20284"/>
    <cellStyle name="SAPBEXHLevel2X 4 9" xfId="23335"/>
    <cellStyle name="SAPBEXHLevel2X 40" xfId="4615"/>
    <cellStyle name="SAPBEXHLevel2X 40 2" xfId="7153"/>
    <cellStyle name="SAPBEXHLevel2X 40 3" xfId="9041"/>
    <cellStyle name="SAPBEXHLevel2X 40 4" xfId="12299"/>
    <cellStyle name="SAPBEXHLevel2X 40 5" xfId="14647"/>
    <cellStyle name="SAPBEXHLevel2X 40 6" xfId="16739"/>
    <cellStyle name="SAPBEXHLevel2X 40 7" xfId="19343"/>
    <cellStyle name="SAPBEXHLevel2X 40 8" xfId="21435"/>
    <cellStyle name="SAPBEXHLevel2X 40 9" xfId="23838"/>
    <cellStyle name="SAPBEXHLevel2X 41" xfId="4658"/>
    <cellStyle name="SAPBEXHLevel2X 41 2" xfId="7196"/>
    <cellStyle name="SAPBEXHLevel2X 41 3" xfId="8955"/>
    <cellStyle name="SAPBEXHLevel2X 41 4" xfId="12278"/>
    <cellStyle name="SAPBEXHLevel2X 41 5" xfId="13483"/>
    <cellStyle name="SAPBEXHLevel2X 41 6" xfId="16003"/>
    <cellStyle name="SAPBEXHLevel2X 41 7" xfId="18179"/>
    <cellStyle name="SAPBEXHLevel2X 41 8" xfId="20699"/>
    <cellStyle name="SAPBEXHLevel2X 41 9" xfId="22765"/>
    <cellStyle name="SAPBEXHLevel2X 42" xfId="4700"/>
    <cellStyle name="SAPBEXHLevel2X 42 2" xfId="7238"/>
    <cellStyle name="SAPBEXHLevel2X 42 3" xfId="9398"/>
    <cellStyle name="SAPBEXHLevel2X 42 4" xfId="10939"/>
    <cellStyle name="SAPBEXHLevel2X 42 5" xfId="14901"/>
    <cellStyle name="SAPBEXHLevel2X 42 6" xfId="15170"/>
    <cellStyle name="SAPBEXHLevel2X 42 7" xfId="19597"/>
    <cellStyle name="SAPBEXHLevel2X 42 8" xfId="19866"/>
    <cellStyle name="SAPBEXHLevel2X 42 9" xfId="24066"/>
    <cellStyle name="SAPBEXHLevel2X 43" xfId="4743"/>
    <cellStyle name="SAPBEXHLevel2X 43 2" xfId="7281"/>
    <cellStyle name="SAPBEXHLevel2X 43 3" xfId="8879"/>
    <cellStyle name="SAPBEXHLevel2X 43 4" xfId="11808"/>
    <cellStyle name="SAPBEXHLevel2X 43 5" xfId="14265"/>
    <cellStyle name="SAPBEXHLevel2X 43 6" xfId="15907"/>
    <cellStyle name="SAPBEXHLevel2X 43 7" xfId="18961"/>
    <cellStyle name="SAPBEXHLevel2X 43 8" xfId="20603"/>
    <cellStyle name="SAPBEXHLevel2X 43 9" xfId="23483"/>
    <cellStyle name="SAPBEXHLevel2X 44" xfId="4738"/>
    <cellStyle name="SAPBEXHLevel2X 44 2" xfId="7276"/>
    <cellStyle name="SAPBEXHLevel2X 44 3" xfId="7712"/>
    <cellStyle name="SAPBEXHLevel2X 44 4" xfId="11673"/>
    <cellStyle name="SAPBEXHLevel2X 44 5" xfId="14120"/>
    <cellStyle name="SAPBEXHLevel2X 44 6" xfId="16222"/>
    <cellStyle name="SAPBEXHLevel2X 44 7" xfId="18816"/>
    <cellStyle name="SAPBEXHLevel2X 44 8" xfId="20918"/>
    <cellStyle name="SAPBEXHLevel2X 44 9" xfId="23347"/>
    <cellStyle name="SAPBEXHLevel2X 45" xfId="4805"/>
    <cellStyle name="SAPBEXHLevel2X 45 2" xfId="7343"/>
    <cellStyle name="SAPBEXHLevel2X 45 3" xfId="9582"/>
    <cellStyle name="SAPBEXHLevel2X 45 4" xfId="9766"/>
    <cellStyle name="SAPBEXHLevel2X 45 5" xfId="12521"/>
    <cellStyle name="SAPBEXHLevel2X 45 6" xfId="15607"/>
    <cellStyle name="SAPBEXHLevel2X 45 7" xfId="17217"/>
    <cellStyle name="SAPBEXHLevel2X 45 8" xfId="20303"/>
    <cellStyle name="SAPBEXHLevel2X 45 9" xfId="21888"/>
    <cellStyle name="SAPBEXHLevel2X 46" xfId="4848"/>
    <cellStyle name="SAPBEXHLevel2X 46 2" xfId="7386"/>
    <cellStyle name="SAPBEXHLevel2X 46 3" xfId="9755"/>
    <cellStyle name="SAPBEXHLevel2X 46 4" xfId="10764"/>
    <cellStyle name="SAPBEXHLevel2X 46 5" xfId="13119"/>
    <cellStyle name="SAPBEXHLevel2X 46 6" xfId="16956"/>
    <cellStyle name="SAPBEXHLevel2X 46 7" xfId="17815"/>
    <cellStyle name="SAPBEXHLevel2X 46 8" xfId="21652"/>
    <cellStyle name="SAPBEXHLevel2X 46 9" xfId="22436"/>
    <cellStyle name="SAPBEXHLevel2X 47" xfId="4877"/>
    <cellStyle name="SAPBEXHLevel2X 47 2" xfId="7415"/>
    <cellStyle name="SAPBEXHLevel2X 47 3" xfId="9238"/>
    <cellStyle name="SAPBEXHLevel2X 47 4" xfId="11410"/>
    <cellStyle name="SAPBEXHLevel2X 47 5" xfId="13826"/>
    <cellStyle name="SAPBEXHLevel2X 47 6" xfId="16181"/>
    <cellStyle name="SAPBEXHLevel2X 47 7" xfId="18522"/>
    <cellStyle name="SAPBEXHLevel2X 47 8" xfId="20877"/>
    <cellStyle name="SAPBEXHLevel2X 47 9" xfId="23084"/>
    <cellStyle name="SAPBEXHLevel2X 48" xfId="4929"/>
    <cellStyle name="SAPBEXHLevel2X 48 2" xfId="7467"/>
    <cellStyle name="SAPBEXHLevel2X 48 3" xfId="7932"/>
    <cellStyle name="SAPBEXHLevel2X 48 4" xfId="8319"/>
    <cellStyle name="SAPBEXHLevel2X 48 5" xfId="12539"/>
    <cellStyle name="SAPBEXHLevel2X 48 6" xfId="16131"/>
    <cellStyle name="SAPBEXHLevel2X 48 7" xfId="17235"/>
    <cellStyle name="SAPBEXHLevel2X 48 8" xfId="20827"/>
    <cellStyle name="SAPBEXHLevel2X 48 9" xfId="21903"/>
    <cellStyle name="SAPBEXHLevel2X 49" xfId="4968"/>
    <cellStyle name="SAPBEXHLevel2X 49 2" xfId="7506"/>
    <cellStyle name="SAPBEXHLevel2X 49 3" xfId="8103"/>
    <cellStyle name="SAPBEXHLevel2X 49 4" xfId="11201"/>
    <cellStyle name="SAPBEXHLevel2X 49 5" xfId="13602"/>
    <cellStyle name="SAPBEXHLevel2X 49 6" xfId="16119"/>
    <cellStyle name="SAPBEXHLevel2X 49 7" xfId="18298"/>
    <cellStyle name="SAPBEXHLevel2X 49 8" xfId="20815"/>
    <cellStyle name="SAPBEXHLevel2X 49 9" xfId="22876"/>
    <cellStyle name="SAPBEXHLevel2X 5" xfId="3217"/>
    <cellStyle name="SAPBEXHLevel2X 5 2" xfId="5755"/>
    <cellStyle name="SAPBEXHLevel2X 5 3" xfId="8933"/>
    <cellStyle name="SAPBEXHLevel2X 5 4" xfId="11177"/>
    <cellStyle name="SAPBEXHLevel2X 5 5" xfId="13574"/>
    <cellStyle name="SAPBEXHLevel2X 5 6" xfId="15363"/>
    <cellStyle name="SAPBEXHLevel2X 5 7" xfId="18270"/>
    <cellStyle name="SAPBEXHLevel2X 5 8" xfId="20059"/>
    <cellStyle name="SAPBEXHLevel2X 5 9" xfId="22850"/>
    <cellStyle name="SAPBEXHLevel2X 50" xfId="5006"/>
    <cellStyle name="SAPBEXHLevel2X 50 2" xfId="7544"/>
    <cellStyle name="SAPBEXHLevel2X 50 3" xfId="8869"/>
    <cellStyle name="SAPBEXHLevel2X 50 4" xfId="11687"/>
    <cellStyle name="SAPBEXHLevel2X 50 5" xfId="14135"/>
    <cellStyle name="SAPBEXHLevel2X 50 6" xfId="16021"/>
    <cellStyle name="SAPBEXHLevel2X 50 7" xfId="18831"/>
    <cellStyle name="SAPBEXHLevel2X 50 8" xfId="20717"/>
    <cellStyle name="SAPBEXHLevel2X 50 9" xfId="23361"/>
    <cellStyle name="SAPBEXHLevel2X 51" xfId="5043"/>
    <cellStyle name="SAPBEXHLevel2X 51 2" xfId="7581"/>
    <cellStyle name="SAPBEXHLevel2X 51 3" xfId="8766"/>
    <cellStyle name="SAPBEXHLevel2X 51 4" xfId="10557"/>
    <cellStyle name="SAPBEXHLevel2X 51 5" xfId="12900"/>
    <cellStyle name="SAPBEXHLevel2X 51 6" xfId="16153"/>
    <cellStyle name="SAPBEXHLevel2X 51 7" xfId="17596"/>
    <cellStyle name="SAPBEXHLevel2X 51 8" xfId="20849"/>
    <cellStyle name="SAPBEXHLevel2X 51 9" xfId="22228"/>
    <cellStyle name="SAPBEXHLevel2X 52" xfId="5073"/>
    <cellStyle name="SAPBEXHLevel2X 52 2" xfId="7611"/>
    <cellStyle name="SAPBEXHLevel2X 52 3" xfId="10021"/>
    <cellStyle name="SAPBEXHLevel2X 52 4" xfId="12079"/>
    <cellStyle name="SAPBEXHLevel2X 52 5" xfId="14559"/>
    <cellStyle name="SAPBEXHLevel2X 52 6" xfId="15412"/>
    <cellStyle name="SAPBEXHLevel2X 52 7" xfId="19255"/>
    <cellStyle name="SAPBEXHLevel2X 52 8" xfId="20108"/>
    <cellStyle name="SAPBEXHLevel2X 52 9" xfId="23751"/>
    <cellStyle name="SAPBEXHLevel2X 53" xfId="5099"/>
    <cellStyle name="SAPBEXHLevel2X 53 2" xfId="7637"/>
    <cellStyle name="SAPBEXHLevel2X 53 3" xfId="9403"/>
    <cellStyle name="SAPBEXHLevel2X 53 4" xfId="11455"/>
    <cellStyle name="SAPBEXHLevel2X 53 5" xfId="13876"/>
    <cellStyle name="SAPBEXHLevel2X 53 6" xfId="16157"/>
    <cellStyle name="SAPBEXHLevel2X 53 7" xfId="18572"/>
    <cellStyle name="SAPBEXHLevel2X 53 8" xfId="20853"/>
    <cellStyle name="SAPBEXHLevel2X 53 9" xfId="23130"/>
    <cellStyle name="SAPBEXHLevel2X 54" xfId="5147"/>
    <cellStyle name="SAPBEXHLevel2X 54 2" xfId="7685"/>
    <cellStyle name="SAPBEXHLevel2X 54 3" xfId="8979"/>
    <cellStyle name="SAPBEXHLevel2X 54 4" xfId="12239"/>
    <cellStyle name="SAPBEXHLevel2X 54 5" xfId="14601"/>
    <cellStyle name="SAPBEXHLevel2X 54 6" xfId="15679"/>
    <cellStyle name="SAPBEXHLevel2X 54 7" xfId="19297"/>
    <cellStyle name="SAPBEXHLevel2X 54 8" xfId="20375"/>
    <cellStyle name="SAPBEXHLevel2X 54 9" xfId="23793"/>
    <cellStyle name="SAPBEXHLevel2X 55" xfId="5216"/>
    <cellStyle name="SAPBEXHLevel2X 55 2" xfId="7755"/>
    <cellStyle name="SAPBEXHLevel2X 55 3" xfId="9489"/>
    <cellStyle name="SAPBEXHLevel2X 55 4" xfId="11108"/>
    <cellStyle name="SAPBEXHLevel2X 55 5" xfId="13502"/>
    <cellStyle name="SAPBEXHLevel2X 55 6" xfId="15137"/>
    <cellStyle name="SAPBEXHLevel2X 55 7" xfId="18198"/>
    <cellStyle name="SAPBEXHLevel2X 55 8" xfId="19833"/>
    <cellStyle name="SAPBEXHLevel2X 55 9" xfId="22781"/>
    <cellStyle name="SAPBEXHLevel2X 56" xfId="5254"/>
    <cellStyle name="SAPBEXHLevel2X 56 2" xfId="8957"/>
    <cellStyle name="SAPBEXHLevel2X 56 3" xfId="11831"/>
    <cellStyle name="SAPBEXHLevel2X 56 4" xfId="14289"/>
    <cellStyle name="SAPBEXHLevel2X 56 5" xfId="15332"/>
    <cellStyle name="SAPBEXHLevel2X 56 6" xfId="18985"/>
    <cellStyle name="SAPBEXHLevel2X 56 7" xfId="20028"/>
    <cellStyle name="SAPBEXHLevel2X 56 8" xfId="23506"/>
    <cellStyle name="SAPBEXHLevel2X 57" xfId="5447"/>
    <cellStyle name="SAPBEXHLevel2X 58" xfId="10248"/>
    <cellStyle name="SAPBEXHLevel2X 59" xfId="12556"/>
    <cellStyle name="SAPBEXHLevel2X 6" xfId="3260"/>
    <cellStyle name="SAPBEXHLevel2X 6 2" xfId="5798"/>
    <cellStyle name="SAPBEXHLevel2X 6 3" xfId="8771"/>
    <cellStyle name="SAPBEXHLevel2X 6 4" xfId="12036"/>
    <cellStyle name="SAPBEXHLevel2X 6 5" xfId="14518"/>
    <cellStyle name="SAPBEXHLevel2X 6 6" xfId="13407"/>
    <cellStyle name="SAPBEXHLevel2X 6 7" xfId="19214"/>
    <cellStyle name="SAPBEXHLevel2X 6 8" xfId="18103"/>
    <cellStyle name="SAPBEXHLevel2X 6 9" xfId="23711"/>
    <cellStyle name="SAPBEXHLevel2X 60" xfId="15505"/>
    <cellStyle name="SAPBEXHLevel2X 61" xfId="17252"/>
    <cellStyle name="SAPBEXHLevel2X 62" xfId="20201"/>
    <cellStyle name="SAPBEXHLevel2X 63" xfId="21917"/>
    <cellStyle name="SAPBEXHLevel2X 7" xfId="3303"/>
    <cellStyle name="SAPBEXHLevel2X 7 2" xfId="5841"/>
    <cellStyle name="SAPBEXHLevel2X 7 3" xfId="10045"/>
    <cellStyle name="SAPBEXHLevel2X 7 4" xfId="11745"/>
    <cellStyle name="SAPBEXHLevel2X 7 5" xfId="14196"/>
    <cellStyle name="SAPBEXHLevel2X 7 6" xfId="16496"/>
    <cellStyle name="SAPBEXHLevel2X 7 7" xfId="18892"/>
    <cellStyle name="SAPBEXHLevel2X 7 8" xfId="21192"/>
    <cellStyle name="SAPBEXHLevel2X 7 9" xfId="23419"/>
    <cellStyle name="SAPBEXHLevel2X 8" xfId="3346"/>
    <cellStyle name="SAPBEXHLevel2X 8 2" xfId="5884"/>
    <cellStyle name="SAPBEXHLevel2X 8 3" xfId="8135"/>
    <cellStyle name="SAPBEXHLevel2X 8 4" xfId="12074"/>
    <cellStyle name="SAPBEXHLevel2X 8 5" xfId="14554"/>
    <cellStyle name="SAPBEXHLevel2X 8 6" xfId="15228"/>
    <cellStyle name="SAPBEXHLevel2X 8 7" xfId="19250"/>
    <cellStyle name="SAPBEXHLevel2X 8 8" xfId="19924"/>
    <cellStyle name="SAPBEXHLevel2X 8 9" xfId="23746"/>
    <cellStyle name="SAPBEXHLevel2X 9" xfId="3389"/>
    <cellStyle name="SAPBEXHLevel2X 9 2" xfId="5927"/>
    <cellStyle name="SAPBEXHLevel2X 9 3" xfId="9418"/>
    <cellStyle name="SAPBEXHLevel2X 9 4" xfId="10864"/>
    <cellStyle name="SAPBEXHLevel2X 9 5" xfId="13229"/>
    <cellStyle name="SAPBEXHLevel2X 9 6" xfId="15313"/>
    <cellStyle name="SAPBEXHLevel2X 9 7" xfId="17925"/>
    <cellStyle name="SAPBEXHLevel2X 9 8" xfId="20009"/>
    <cellStyle name="SAPBEXHLevel2X 9 9" xfId="22535"/>
    <cellStyle name="SAPBEXHLevel3" xfId="2967"/>
    <cellStyle name="SAPBEXHLevel3 10" xfId="3433"/>
    <cellStyle name="SAPBEXHLevel3 10 2" xfId="5971"/>
    <cellStyle name="SAPBEXHLevel3 10 3" xfId="8789"/>
    <cellStyle name="SAPBEXHLevel3 10 4" xfId="11722"/>
    <cellStyle name="SAPBEXHLevel3 10 5" xfId="14173"/>
    <cellStyle name="SAPBEXHLevel3 10 6" xfId="14993"/>
    <cellStyle name="SAPBEXHLevel3 10 7" xfId="18869"/>
    <cellStyle name="SAPBEXHLevel3 10 8" xfId="19689"/>
    <cellStyle name="SAPBEXHLevel3 10 9" xfId="23396"/>
    <cellStyle name="SAPBEXHLevel3 11" xfId="3503"/>
    <cellStyle name="SAPBEXHLevel3 11 2" xfId="6041"/>
    <cellStyle name="SAPBEXHLevel3 11 3" xfId="9531"/>
    <cellStyle name="SAPBEXHLevel3 11 4" xfId="10532"/>
    <cellStyle name="SAPBEXHLevel3 11 5" xfId="12875"/>
    <cellStyle name="SAPBEXHLevel3 11 6" xfId="16043"/>
    <cellStyle name="SAPBEXHLevel3 11 7" xfId="17571"/>
    <cellStyle name="SAPBEXHLevel3 11 8" xfId="20739"/>
    <cellStyle name="SAPBEXHLevel3 11 9" xfId="22203"/>
    <cellStyle name="SAPBEXHLevel3 12" xfId="3519"/>
    <cellStyle name="SAPBEXHLevel3 12 2" xfId="6057"/>
    <cellStyle name="SAPBEXHLevel3 12 3" xfId="8192"/>
    <cellStyle name="SAPBEXHLevel3 12 4" xfId="11767"/>
    <cellStyle name="SAPBEXHLevel3 12 5" xfId="14219"/>
    <cellStyle name="SAPBEXHLevel3 12 6" xfId="15613"/>
    <cellStyle name="SAPBEXHLevel3 12 7" xfId="18915"/>
    <cellStyle name="SAPBEXHLevel3 12 8" xfId="20309"/>
    <cellStyle name="SAPBEXHLevel3 12 9" xfId="23441"/>
    <cellStyle name="SAPBEXHLevel3 13" xfId="3609"/>
    <cellStyle name="SAPBEXHLevel3 13 2" xfId="6147"/>
    <cellStyle name="SAPBEXHLevel3 13 3" xfId="9078"/>
    <cellStyle name="SAPBEXHLevel3 13 4" xfId="12060"/>
    <cellStyle name="SAPBEXHLevel3 13 5" xfId="14540"/>
    <cellStyle name="SAPBEXHLevel3 13 6" xfId="14229"/>
    <cellStyle name="SAPBEXHLevel3 13 7" xfId="19236"/>
    <cellStyle name="SAPBEXHLevel3 13 8" xfId="18925"/>
    <cellStyle name="SAPBEXHLevel3 13 9" xfId="23732"/>
    <cellStyle name="SAPBEXHLevel3 14" xfId="3631"/>
    <cellStyle name="SAPBEXHLevel3 14 2" xfId="6169"/>
    <cellStyle name="SAPBEXHLevel3 14 3" xfId="9281"/>
    <cellStyle name="SAPBEXHLevel3 14 4" xfId="10378"/>
    <cellStyle name="SAPBEXHLevel3 14 5" xfId="12700"/>
    <cellStyle name="SAPBEXHLevel3 14 6" xfId="16395"/>
    <cellStyle name="SAPBEXHLevel3 14 7" xfId="17396"/>
    <cellStyle name="SAPBEXHLevel3 14 8" xfId="21091"/>
    <cellStyle name="SAPBEXHLevel3 14 9" xfId="22049"/>
    <cellStyle name="SAPBEXHLevel3 15" xfId="3670"/>
    <cellStyle name="SAPBEXHLevel3 15 2" xfId="6208"/>
    <cellStyle name="SAPBEXHLevel3 15 3" xfId="9835"/>
    <cellStyle name="SAPBEXHLevel3 15 4" xfId="11945"/>
    <cellStyle name="SAPBEXHLevel3 15 5" xfId="14418"/>
    <cellStyle name="SAPBEXHLevel3 15 6" xfId="15272"/>
    <cellStyle name="SAPBEXHLevel3 15 7" xfId="19114"/>
    <cellStyle name="SAPBEXHLevel3 15 8" xfId="19968"/>
    <cellStyle name="SAPBEXHLevel3 15 9" xfId="23620"/>
    <cellStyle name="SAPBEXHLevel3 16" xfId="3732"/>
    <cellStyle name="SAPBEXHLevel3 16 2" xfId="6270"/>
    <cellStyle name="SAPBEXHLevel3 16 3" xfId="9565"/>
    <cellStyle name="SAPBEXHLevel3 16 4" xfId="12175"/>
    <cellStyle name="SAPBEXHLevel3 16 5" xfId="12323"/>
    <cellStyle name="SAPBEXHLevel3 16 6" xfId="13174"/>
    <cellStyle name="SAPBEXHLevel3 16 7" xfId="17019"/>
    <cellStyle name="SAPBEXHLevel3 16 8" xfId="17870"/>
    <cellStyle name="SAPBEXHLevel3 16 9" xfId="21713"/>
    <cellStyle name="SAPBEXHLevel3 17" xfId="3822"/>
    <cellStyle name="SAPBEXHLevel3 17 2" xfId="6360"/>
    <cellStyle name="SAPBEXHLevel3 17 3" xfId="8567"/>
    <cellStyle name="SAPBEXHLevel3 17 4" xfId="11971"/>
    <cellStyle name="SAPBEXHLevel3 17 5" xfId="14448"/>
    <cellStyle name="SAPBEXHLevel3 17 6" xfId="16998"/>
    <cellStyle name="SAPBEXHLevel3 17 7" xfId="19144"/>
    <cellStyle name="SAPBEXHLevel3 17 8" xfId="21694"/>
    <cellStyle name="SAPBEXHLevel3 17 9" xfId="23646"/>
    <cellStyle name="SAPBEXHLevel3 18" xfId="3844"/>
    <cellStyle name="SAPBEXHLevel3 18 2" xfId="6382"/>
    <cellStyle name="SAPBEXHLevel3 18 3" xfId="8224"/>
    <cellStyle name="SAPBEXHLevel3 18 4" xfId="10765"/>
    <cellStyle name="SAPBEXHLevel3 18 5" xfId="13120"/>
    <cellStyle name="SAPBEXHLevel3 18 6" xfId="15602"/>
    <cellStyle name="SAPBEXHLevel3 18 7" xfId="17816"/>
    <cellStyle name="SAPBEXHLevel3 18 8" xfId="20298"/>
    <cellStyle name="SAPBEXHLevel3 18 9" xfId="22437"/>
    <cellStyle name="SAPBEXHLevel3 19" xfId="3910"/>
    <cellStyle name="SAPBEXHLevel3 19 2" xfId="6448"/>
    <cellStyle name="SAPBEXHLevel3 19 3" xfId="8764"/>
    <cellStyle name="SAPBEXHLevel3 19 4" xfId="10540"/>
    <cellStyle name="SAPBEXHLevel3 19 5" xfId="12883"/>
    <cellStyle name="SAPBEXHLevel3 19 6" xfId="15440"/>
    <cellStyle name="SAPBEXHLevel3 19 7" xfId="17579"/>
    <cellStyle name="SAPBEXHLevel3 19 8" xfId="20136"/>
    <cellStyle name="SAPBEXHLevel3 19 9" xfId="22211"/>
    <cellStyle name="SAPBEXHLevel3 2" xfId="3086"/>
    <cellStyle name="SAPBEXHLevel3 2 2" xfId="5624"/>
    <cellStyle name="SAPBEXHLevel3 2 3" xfId="9073"/>
    <cellStyle name="SAPBEXHLevel3 2 4" xfId="11662"/>
    <cellStyle name="SAPBEXHLevel3 2 5" xfId="14109"/>
    <cellStyle name="SAPBEXHLevel3 2 6" xfId="12482"/>
    <cellStyle name="SAPBEXHLevel3 2 7" xfId="18805"/>
    <cellStyle name="SAPBEXHLevel3 2 8" xfId="17178"/>
    <cellStyle name="SAPBEXHLevel3 2 9" xfId="23337"/>
    <cellStyle name="SAPBEXHLevel3 20" xfId="3953"/>
    <cellStyle name="SAPBEXHLevel3 20 2" xfId="6491"/>
    <cellStyle name="SAPBEXHLevel3 20 3" xfId="8354"/>
    <cellStyle name="SAPBEXHLevel3 20 4" xfId="10453"/>
    <cellStyle name="SAPBEXHLevel3 20 5" xfId="12784"/>
    <cellStyle name="SAPBEXHLevel3 20 6" xfId="15449"/>
    <cellStyle name="SAPBEXHLevel3 20 7" xfId="17480"/>
    <cellStyle name="SAPBEXHLevel3 20 8" xfId="20145"/>
    <cellStyle name="SAPBEXHLevel3 20 9" xfId="22124"/>
    <cellStyle name="SAPBEXHLevel3 21" xfId="3992"/>
    <cellStyle name="SAPBEXHLevel3 21 2" xfId="6530"/>
    <cellStyle name="SAPBEXHLevel3 21 3" xfId="9955"/>
    <cellStyle name="SAPBEXHLevel3 21 4" xfId="10274"/>
    <cellStyle name="SAPBEXHLevel3 21 5" xfId="13922"/>
    <cellStyle name="SAPBEXHLevel3 21 6" xfId="16341"/>
    <cellStyle name="SAPBEXHLevel3 21 7" xfId="18618"/>
    <cellStyle name="SAPBEXHLevel3 21 8" xfId="21037"/>
    <cellStyle name="SAPBEXHLevel3 21 9" xfId="23170"/>
    <cellStyle name="SAPBEXHLevel3 22" xfId="4085"/>
    <cellStyle name="SAPBEXHLevel3 22 2" xfId="6623"/>
    <cellStyle name="SAPBEXHLevel3 22 3" xfId="8081"/>
    <cellStyle name="SAPBEXHLevel3 22 4" xfId="11983"/>
    <cellStyle name="SAPBEXHLevel3 22 5" xfId="14461"/>
    <cellStyle name="SAPBEXHLevel3 22 6" xfId="14975"/>
    <cellStyle name="SAPBEXHLevel3 22 7" xfId="19157"/>
    <cellStyle name="SAPBEXHLevel3 22 8" xfId="19671"/>
    <cellStyle name="SAPBEXHLevel3 22 9" xfId="23658"/>
    <cellStyle name="SAPBEXHLevel3 23" xfId="4101"/>
    <cellStyle name="SAPBEXHLevel3 23 2" xfId="6639"/>
    <cellStyle name="SAPBEXHLevel3 23 3" xfId="9724"/>
    <cellStyle name="SAPBEXHLevel3 23 4" xfId="9434"/>
    <cellStyle name="SAPBEXHLevel3 23 5" xfId="12385"/>
    <cellStyle name="SAPBEXHLevel3 23 6" xfId="16123"/>
    <cellStyle name="SAPBEXHLevel3 23 7" xfId="17081"/>
    <cellStyle name="SAPBEXHLevel3 23 8" xfId="20819"/>
    <cellStyle name="SAPBEXHLevel3 23 9" xfId="21770"/>
    <cellStyle name="SAPBEXHLevel3 24" xfId="4144"/>
    <cellStyle name="SAPBEXHLevel3 24 2" xfId="6682"/>
    <cellStyle name="SAPBEXHLevel3 24 3" xfId="5523"/>
    <cellStyle name="SAPBEXHLevel3 24 4" xfId="11981"/>
    <cellStyle name="SAPBEXHLevel3 24 5" xfId="14459"/>
    <cellStyle name="SAPBEXHLevel3 24 6" xfId="15862"/>
    <cellStyle name="SAPBEXHLevel3 24 7" xfId="19155"/>
    <cellStyle name="SAPBEXHLevel3 24 8" xfId="20558"/>
    <cellStyle name="SAPBEXHLevel3 24 9" xfId="23656"/>
    <cellStyle name="SAPBEXHLevel3 25" xfId="4187"/>
    <cellStyle name="SAPBEXHLevel3 25 2" xfId="6725"/>
    <cellStyle name="SAPBEXHLevel3 25 3" xfId="10235"/>
    <cellStyle name="SAPBEXHLevel3 25 4" xfId="12091"/>
    <cellStyle name="SAPBEXHLevel3 25 5" xfId="14571"/>
    <cellStyle name="SAPBEXHLevel3 25 6" xfId="15973"/>
    <cellStyle name="SAPBEXHLevel3 25 7" xfId="19267"/>
    <cellStyle name="SAPBEXHLevel3 25 8" xfId="20669"/>
    <cellStyle name="SAPBEXHLevel3 25 9" xfId="23763"/>
    <cellStyle name="SAPBEXHLevel3 26" xfId="4229"/>
    <cellStyle name="SAPBEXHLevel3 26 2" xfId="6767"/>
    <cellStyle name="SAPBEXHLevel3 26 3" xfId="7953"/>
    <cellStyle name="SAPBEXHLevel3 26 4" xfId="11232"/>
    <cellStyle name="SAPBEXHLevel3 26 5" xfId="13637"/>
    <cellStyle name="SAPBEXHLevel3 26 6" xfId="16432"/>
    <cellStyle name="SAPBEXHLevel3 26 7" xfId="18333"/>
    <cellStyle name="SAPBEXHLevel3 26 8" xfId="21128"/>
    <cellStyle name="SAPBEXHLevel3 26 9" xfId="22906"/>
    <cellStyle name="SAPBEXHLevel3 27" xfId="4272"/>
    <cellStyle name="SAPBEXHLevel3 27 2" xfId="6810"/>
    <cellStyle name="SAPBEXHLevel3 27 3" xfId="8328"/>
    <cellStyle name="SAPBEXHLevel3 27 4" xfId="11570"/>
    <cellStyle name="SAPBEXHLevel3 27 5" xfId="14007"/>
    <cellStyle name="SAPBEXHLevel3 27 6" xfId="16476"/>
    <cellStyle name="SAPBEXHLevel3 27 7" xfId="18703"/>
    <cellStyle name="SAPBEXHLevel3 27 8" xfId="21172"/>
    <cellStyle name="SAPBEXHLevel3 27 9" xfId="23244"/>
    <cellStyle name="SAPBEXHLevel3 28" xfId="4315"/>
    <cellStyle name="SAPBEXHLevel3 28 2" xfId="6853"/>
    <cellStyle name="SAPBEXHLevel3 28 3" xfId="9557"/>
    <cellStyle name="SAPBEXHLevel3 28 4" xfId="10333"/>
    <cellStyle name="SAPBEXHLevel3 28 5" xfId="12652"/>
    <cellStyle name="SAPBEXHLevel3 28 6" xfId="15599"/>
    <cellStyle name="SAPBEXHLevel3 28 7" xfId="17348"/>
    <cellStyle name="SAPBEXHLevel3 28 8" xfId="20295"/>
    <cellStyle name="SAPBEXHLevel3 28 9" xfId="22004"/>
    <cellStyle name="SAPBEXHLevel3 29" xfId="4358"/>
    <cellStyle name="SAPBEXHLevel3 29 2" xfId="6896"/>
    <cellStyle name="SAPBEXHLevel3 29 3" xfId="9177"/>
    <cellStyle name="SAPBEXHLevel3 29 4" xfId="11179"/>
    <cellStyle name="SAPBEXHLevel3 29 5" xfId="13577"/>
    <cellStyle name="SAPBEXHLevel3 29 6" xfId="15064"/>
    <cellStyle name="SAPBEXHLevel3 29 7" xfId="18273"/>
    <cellStyle name="SAPBEXHLevel3 29 8" xfId="19760"/>
    <cellStyle name="SAPBEXHLevel3 29 9" xfId="22852"/>
    <cellStyle name="SAPBEXHLevel3 3" xfId="3132"/>
    <cellStyle name="SAPBEXHLevel3 3 2" xfId="5670"/>
    <cellStyle name="SAPBEXHLevel3 3 3" xfId="8972"/>
    <cellStyle name="SAPBEXHLevel3 3 4" xfId="10014"/>
    <cellStyle name="SAPBEXHLevel3 3 5" xfId="14913"/>
    <cellStyle name="SAPBEXHLevel3 3 6" xfId="15686"/>
    <cellStyle name="SAPBEXHLevel3 3 7" xfId="19609"/>
    <cellStyle name="SAPBEXHLevel3 3 8" xfId="20382"/>
    <cellStyle name="SAPBEXHLevel3 3 9" xfId="24077"/>
    <cellStyle name="SAPBEXHLevel3 30" xfId="4401"/>
    <cellStyle name="SAPBEXHLevel3 30 2" xfId="6939"/>
    <cellStyle name="SAPBEXHLevel3 30 3" xfId="9204"/>
    <cellStyle name="SAPBEXHLevel3 30 4" xfId="10747"/>
    <cellStyle name="SAPBEXHLevel3 30 5" xfId="12655"/>
    <cellStyle name="SAPBEXHLevel3 30 6" xfId="16154"/>
    <cellStyle name="SAPBEXHLevel3 30 7" xfId="17351"/>
    <cellStyle name="SAPBEXHLevel3 30 8" xfId="20850"/>
    <cellStyle name="SAPBEXHLevel3 30 9" xfId="22007"/>
    <cellStyle name="SAPBEXHLevel3 31" xfId="4444"/>
    <cellStyle name="SAPBEXHLevel3 31 2" xfId="6982"/>
    <cellStyle name="SAPBEXHLevel3 31 3" xfId="9377"/>
    <cellStyle name="SAPBEXHLevel3 31 4" xfId="11231"/>
    <cellStyle name="SAPBEXHLevel3 31 5" xfId="13636"/>
    <cellStyle name="SAPBEXHLevel3 31 6" xfId="15365"/>
    <cellStyle name="SAPBEXHLevel3 31 7" xfId="18332"/>
    <cellStyle name="SAPBEXHLevel3 31 8" xfId="20061"/>
    <cellStyle name="SAPBEXHLevel3 31 9" xfId="22905"/>
    <cellStyle name="SAPBEXHLevel3 32" xfId="4514"/>
    <cellStyle name="SAPBEXHLevel3 32 2" xfId="7052"/>
    <cellStyle name="SAPBEXHLevel3 32 3" xfId="10115"/>
    <cellStyle name="SAPBEXHLevel3 32 4" xfId="11519"/>
    <cellStyle name="SAPBEXHLevel3 32 5" xfId="13947"/>
    <cellStyle name="SAPBEXHLevel3 32 6" xfId="16675"/>
    <cellStyle name="SAPBEXHLevel3 32 7" xfId="18643"/>
    <cellStyle name="SAPBEXHLevel3 32 8" xfId="21371"/>
    <cellStyle name="SAPBEXHLevel3 32 9" xfId="23193"/>
    <cellStyle name="SAPBEXHLevel3 33" xfId="4530"/>
    <cellStyle name="SAPBEXHLevel3 33 2" xfId="7068"/>
    <cellStyle name="SAPBEXHLevel3 33 3" xfId="9742"/>
    <cellStyle name="SAPBEXHLevel3 33 4" xfId="11738"/>
    <cellStyle name="SAPBEXHLevel3 33 5" xfId="14189"/>
    <cellStyle name="SAPBEXHLevel3 33 6" xfId="16158"/>
    <cellStyle name="SAPBEXHLevel3 33 7" xfId="18885"/>
    <cellStyle name="SAPBEXHLevel3 33 8" xfId="20854"/>
    <cellStyle name="SAPBEXHLevel3 33 9" xfId="23412"/>
    <cellStyle name="SAPBEXHLevel3 34" xfId="4573"/>
    <cellStyle name="SAPBEXHLevel3 34 2" xfId="7111"/>
    <cellStyle name="SAPBEXHLevel3 34 3" xfId="9343"/>
    <cellStyle name="SAPBEXHLevel3 34 4" xfId="11062"/>
    <cellStyle name="SAPBEXHLevel3 34 5" xfId="13129"/>
    <cellStyle name="SAPBEXHLevel3 34 6" xfId="15732"/>
    <cellStyle name="SAPBEXHLevel3 34 7" xfId="17825"/>
    <cellStyle name="SAPBEXHLevel3 34 8" xfId="20428"/>
    <cellStyle name="SAPBEXHLevel3 34 9" xfId="22446"/>
    <cellStyle name="SAPBEXHLevel3 35" xfId="4616"/>
    <cellStyle name="SAPBEXHLevel3 35 2" xfId="7154"/>
    <cellStyle name="SAPBEXHLevel3 35 3" xfId="9769"/>
    <cellStyle name="SAPBEXHLevel3 35 4" xfId="11596"/>
    <cellStyle name="SAPBEXHLevel3 35 5" xfId="14034"/>
    <cellStyle name="SAPBEXHLevel3 35 6" xfId="14832"/>
    <cellStyle name="SAPBEXHLevel3 35 7" xfId="18730"/>
    <cellStyle name="SAPBEXHLevel3 35 8" xfId="19528"/>
    <cellStyle name="SAPBEXHLevel3 35 9" xfId="23270"/>
    <cellStyle name="SAPBEXHLevel3 36" xfId="4659"/>
    <cellStyle name="SAPBEXHLevel3 36 2" xfId="7197"/>
    <cellStyle name="SAPBEXHLevel3 36 3" xfId="5512"/>
    <cellStyle name="SAPBEXHLevel3 36 4" xfId="11747"/>
    <cellStyle name="SAPBEXHLevel3 36 5" xfId="12754"/>
    <cellStyle name="SAPBEXHLevel3 36 6" xfId="15517"/>
    <cellStyle name="SAPBEXHLevel3 36 7" xfId="17450"/>
    <cellStyle name="SAPBEXHLevel3 36 8" xfId="20213"/>
    <cellStyle name="SAPBEXHLevel3 36 9" xfId="22099"/>
    <cellStyle name="SAPBEXHLevel3 37" xfId="4701"/>
    <cellStyle name="SAPBEXHLevel3 37 2" xfId="7239"/>
    <cellStyle name="SAPBEXHLevel3 37 3" xfId="8056"/>
    <cellStyle name="SAPBEXHLevel3 37 4" xfId="11072"/>
    <cellStyle name="SAPBEXHLevel3 37 5" xfId="13460"/>
    <cellStyle name="SAPBEXHLevel3 37 6" xfId="15089"/>
    <cellStyle name="SAPBEXHLevel3 37 7" xfId="18156"/>
    <cellStyle name="SAPBEXHLevel3 37 8" xfId="19785"/>
    <cellStyle name="SAPBEXHLevel3 37 9" xfId="22745"/>
    <cellStyle name="SAPBEXHLevel3 38" xfId="4740"/>
    <cellStyle name="SAPBEXHLevel3 38 2" xfId="7278"/>
    <cellStyle name="SAPBEXHLevel3 38 3" xfId="10026"/>
    <cellStyle name="SAPBEXHLevel3 38 4" xfId="10061"/>
    <cellStyle name="SAPBEXHLevel3 38 5" xfId="12471"/>
    <cellStyle name="SAPBEXHLevel3 38 6" xfId="16373"/>
    <cellStyle name="SAPBEXHLevel3 38 7" xfId="17167"/>
    <cellStyle name="SAPBEXHLevel3 38 8" xfId="21069"/>
    <cellStyle name="SAPBEXHLevel3 38 9" xfId="21846"/>
    <cellStyle name="SAPBEXHLevel3 39" xfId="4806"/>
    <cellStyle name="SAPBEXHLevel3 39 2" xfId="7344"/>
    <cellStyle name="SAPBEXHLevel3 39 3" xfId="9630"/>
    <cellStyle name="SAPBEXHLevel3 39 4" xfId="11400"/>
    <cellStyle name="SAPBEXHLevel3 39 5" xfId="13815"/>
    <cellStyle name="SAPBEXHLevel3 39 6" xfId="15422"/>
    <cellStyle name="SAPBEXHLevel3 39 7" xfId="18511"/>
    <cellStyle name="SAPBEXHLevel3 39 8" xfId="20118"/>
    <cellStyle name="SAPBEXHLevel3 39 9" xfId="23074"/>
    <cellStyle name="SAPBEXHLevel3 4" xfId="3175"/>
    <cellStyle name="SAPBEXHLevel3 4 2" xfId="5713"/>
    <cellStyle name="SAPBEXHLevel3 4 3" xfId="8121"/>
    <cellStyle name="SAPBEXHLevel3 4 4" xfId="12168"/>
    <cellStyle name="SAPBEXHLevel3 4 5" xfId="14651"/>
    <cellStyle name="SAPBEXHLevel3 4 6" xfId="15533"/>
    <cellStyle name="SAPBEXHLevel3 4 7" xfId="19347"/>
    <cellStyle name="SAPBEXHLevel3 4 8" xfId="20229"/>
    <cellStyle name="SAPBEXHLevel3 4 9" xfId="23842"/>
    <cellStyle name="SAPBEXHLevel3 40" xfId="4849"/>
    <cellStyle name="SAPBEXHLevel3 40 2" xfId="7387"/>
    <cellStyle name="SAPBEXHLevel3 40 3" xfId="8528"/>
    <cellStyle name="SAPBEXHLevel3 40 4" xfId="10389"/>
    <cellStyle name="SAPBEXHLevel3 40 5" xfId="12712"/>
    <cellStyle name="SAPBEXHLevel3 40 6" xfId="15923"/>
    <cellStyle name="SAPBEXHLevel3 40 7" xfId="17408"/>
    <cellStyle name="SAPBEXHLevel3 40 8" xfId="20619"/>
    <cellStyle name="SAPBEXHLevel3 40 9" xfId="22060"/>
    <cellStyle name="SAPBEXHLevel3 41" xfId="4914"/>
    <cellStyle name="SAPBEXHLevel3 41 2" xfId="7452"/>
    <cellStyle name="SAPBEXHLevel3 41 3" xfId="9516"/>
    <cellStyle name="SAPBEXHLevel3 41 4" xfId="12238"/>
    <cellStyle name="SAPBEXHLevel3 41 5" xfId="14505"/>
    <cellStyle name="SAPBEXHLevel3 41 6" xfId="15253"/>
    <cellStyle name="SAPBEXHLevel3 41 7" xfId="19201"/>
    <cellStyle name="SAPBEXHLevel3 41 8" xfId="19949"/>
    <cellStyle name="SAPBEXHLevel3 41 9" xfId="23700"/>
    <cellStyle name="SAPBEXHLevel3 42" xfId="4930"/>
    <cellStyle name="SAPBEXHLevel3 42 2" xfId="7468"/>
    <cellStyle name="SAPBEXHLevel3 42 3" xfId="9825"/>
    <cellStyle name="SAPBEXHLevel3 42 4" xfId="11114"/>
    <cellStyle name="SAPBEXHLevel3 42 5" xfId="12412"/>
    <cellStyle name="SAPBEXHLevel3 42 6" xfId="15594"/>
    <cellStyle name="SAPBEXHLevel3 42 7" xfId="17108"/>
    <cellStyle name="SAPBEXHLevel3 42 8" xfId="20290"/>
    <cellStyle name="SAPBEXHLevel3 42 9" xfId="21793"/>
    <cellStyle name="SAPBEXHLevel3 43" xfId="4969"/>
    <cellStyle name="SAPBEXHLevel3 43 2" xfId="7507"/>
    <cellStyle name="SAPBEXHLevel3 43 3" xfId="9226"/>
    <cellStyle name="SAPBEXHLevel3 43 4" xfId="11511"/>
    <cellStyle name="SAPBEXHLevel3 43 5" xfId="13938"/>
    <cellStyle name="SAPBEXHLevel3 43 6" xfId="15943"/>
    <cellStyle name="SAPBEXHLevel3 43 7" xfId="18634"/>
    <cellStyle name="SAPBEXHLevel3 43 8" xfId="20639"/>
    <cellStyle name="SAPBEXHLevel3 43 9" xfId="23185"/>
    <cellStyle name="SAPBEXHLevel3 44" xfId="5007"/>
    <cellStyle name="SAPBEXHLevel3 44 2" xfId="7545"/>
    <cellStyle name="SAPBEXHLevel3 44 3" xfId="9110"/>
    <cellStyle name="SAPBEXHLevel3 44 4" xfId="12203"/>
    <cellStyle name="SAPBEXHLevel3 44 5" xfId="12424"/>
    <cellStyle name="SAPBEXHLevel3 44 6" xfId="13261"/>
    <cellStyle name="SAPBEXHLevel3 44 7" xfId="17120"/>
    <cellStyle name="SAPBEXHLevel3 44 8" xfId="17957"/>
    <cellStyle name="SAPBEXHLevel3 44 9" xfId="21804"/>
    <cellStyle name="SAPBEXHLevel3 45" xfId="5044"/>
    <cellStyle name="SAPBEXHLevel3 45 2" xfId="7582"/>
    <cellStyle name="SAPBEXHLevel3 45 3" xfId="8623"/>
    <cellStyle name="SAPBEXHLevel3 45 4" xfId="11791"/>
    <cellStyle name="SAPBEXHLevel3 45 5" xfId="14248"/>
    <cellStyle name="SAPBEXHLevel3 45 6" xfId="16237"/>
    <cellStyle name="SAPBEXHLevel3 45 7" xfId="18944"/>
    <cellStyle name="SAPBEXHLevel3 45 8" xfId="20933"/>
    <cellStyle name="SAPBEXHLevel3 45 9" xfId="23466"/>
    <cellStyle name="SAPBEXHLevel3 46" xfId="5074"/>
    <cellStyle name="SAPBEXHLevel3 46 2" xfId="7612"/>
    <cellStyle name="SAPBEXHLevel3 46 3" xfId="8693"/>
    <cellStyle name="SAPBEXHLevel3 46 4" xfId="10722"/>
    <cellStyle name="SAPBEXHLevel3 46 5" xfId="13077"/>
    <cellStyle name="SAPBEXHLevel3 46 6" xfId="16521"/>
    <cellStyle name="SAPBEXHLevel3 46 7" xfId="17773"/>
    <cellStyle name="SAPBEXHLevel3 46 8" xfId="21217"/>
    <cellStyle name="SAPBEXHLevel3 46 9" xfId="22395"/>
    <cellStyle name="SAPBEXHLevel3 47" xfId="5100"/>
    <cellStyle name="SAPBEXHLevel3 47 2" xfId="7638"/>
    <cellStyle name="SAPBEXHLevel3 47 3" xfId="7653"/>
    <cellStyle name="SAPBEXHLevel3 47 4" xfId="12102"/>
    <cellStyle name="SAPBEXHLevel3 47 5" xfId="14735"/>
    <cellStyle name="SAPBEXHLevel3 47 6" xfId="16356"/>
    <cellStyle name="SAPBEXHLevel3 47 7" xfId="19431"/>
    <cellStyle name="SAPBEXHLevel3 47 8" xfId="21052"/>
    <cellStyle name="SAPBEXHLevel3 47 9" xfId="23921"/>
    <cellStyle name="SAPBEXHLevel3 48" xfId="5148"/>
    <cellStyle name="SAPBEXHLevel3 48 2" xfId="7686"/>
    <cellStyle name="SAPBEXHLevel3 48 3" xfId="8232"/>
    <cellStyle name="SAPBEXHLevel3 48 4" xfId="11359"/>
    <cellStyle name="SAPBEXHLevel3 48 5" xfId="13772"/>
    <cellStyle name="SAPBEXHLevel3 48 6" xfId="15643"/>
    <cellStyle name="SAPBEXHLevel3 48 7" xfId="18468"/>
    <cellStyle name="SAPBEXHLevel3 48 8" xfId="20339"/>
    <cellStyle name="SAPBEXHLevel3 48 9" xfId="23033"/>
    <cellStyle name="SAPBEXHLevel3 49" xfId="5217"/>
    <cellStyle name="SAPBEXHLevel3 49 2" xfId="7756"/>
    <cellStyle name="SAPBEXHLevel3 49 3" xfId="9958"/>
    <cellStyle name="SAPBEXHLevel3 49 4" xfId="10632"/>
    <cellStyle name="SAPBEXHLevel3 49 5" xfId="12981"/>
    <cellStyle name="SAPBEXHLevel3 49 6" xfId="16445"/>
    <cellStyle name="SAPBEXHLevel3 49 7" xfId="17677"/>
    <cellStyle name="SAPBEXHLevel3 49 8" xfId="21141"/>
    <cellStyle name="SAPBEXHLevel3 49 9" xfId="22305"/>
    <cellStyle name="SAPBEXHLevel3 5" xfId="3218"/>
    <cellStyle name="SAPBEXHLevel3 5 2" xfId="5756"/>
    <cellStyle name="SAPBEXHLevel3 5 3" xfId="7939"/>
    <cellStyle name="SAPBEXHLevel3 5 4" xfId="10894"/>
    <cellStyle name="SAPBEXHLevel3 5 5" xfId="13263"/>
    <cellStyle name="SAPBEXHLevel3 5 6" xfId="16772"/>
    <cellStyle name="SAPBEXHLevel3 5 7" xfId="17959"/>
    <cellStyle name="SAPBEXHLevel3 5 8" xfId="21468"/>
    <cellStyle name="SAPBEXHLevel3 5 9" xfId="22565"/>
    <cellStyle name="SAPBEXHLevel3 50" xfId="5255"/>
    <cellStyle name="SAPBEXHLevel3 50 2" xfId="5430"/>
    <cellStyle name="SAPBEXHLevel3 50 3" xfId="10312"/>
    <cellStyle name="SAPBEXHLevel3 50 4" xfId="12628"/>
    <cellStyle name="SAPBEXHLevel3 50 5" xfId="15926"/>
    <cellStyle name="SAPBEXHLevel3 50 6" xfId="17324"/>
    <cellStyle name="SAPBEXHLevel3 50 7" xfId="20622"/>
    <cellStyle name="SAPBEXHLevel3 50 8" xfId="21983"/>
    <cellStyle name="SAPBEXHLevel3 51" xfId="8643"/>
    <cellStyle name="SAPBEXHLevel3 52" xfId="10366"/>
    <cellStyle name="SAPBEXHLevel3 53" xfId="12688"/>
    <cellStyle name="SAPBEXHLevel3 54" xfId="16124"/>
    <cellStyle name="SAPBEXHLevel3 55" xfId="17384"/>
    <cellStyle name="SAPBEXHLevel3 56" xfId="20820"/>
    <cellStyle name="SAPBEXHLevel3 57" xfId="22037"/>
    <cellStyle name="SAPBEXHLevel3 6" xfId="3261"/>
    <cellStyle name="SAPBEXHLevel3 6 2" xfId="5799"/>
    <cellStyle name="SAPBEXHLevel3 6 3" xfId="8547"/>
    <cellStyle name="SAPBEXHLevel3 6 4" xfId="11235"/>
    <cellStyle name="SAPBEXHLevel3 6 5" xfId="13640"/>
    <cellStyle name="SAPBEXHLevel3 6 6" xfId="16230"/>
    <cellStyle name="SAPBEXHLevel3 6 7" xfId="18336"/>
    <cellStyle name="SAPBEXHLevel3 6 8" xfId="20926"/>
    <cellStyle name="SAPBEXHLevel3 6 9" xfId="22909"/>
    <cellStyle name="SAPBEXHLevel3 7" xfId="3304"/>
    <cellStyle name="SAPBEXHLevel3 7 2" xfId="5842"/>
    <cellStyle name="SAPBEXHLevel3 7 3" xfId="9021"/>
    <cellStyle name="SAPBEXHLevel3 7 4" xfId="10439"/>
    <cellStyle name="SAPBEXHLevel3 7 5" xfId="12765"/>
    <cellStyle name="SAPBEXHLevel3 7 6" xfId="15941"/>
    <cellStyle name="SAPBEXHLevel3 7 7" xfId="17461"/>
    <cellStyle name="SAPBEXHLevel3 7 8" xfId="20637"/>
    <cellStyle name="SAPBEXHLevel3 7 9" xfId="22110"/>
    <cellStyle name="SAPBEXHLevel3 8" xfId="3347"/>
    <cellStyle name="SAPBEXHLevel3 8 2" xfId="5885"/>
    <cellStyle name="SAPBEXHLevel3 8 3" xfId="9214"/>
    <cellStyle name="SAPBEXHLevel3 8 4" xfId="12035"/>
    <cellStyle name="SAPBEXHLevel3 8 5" xfId="14517"/>
    <cellStyle name="SAPBEXHLevel3 8 6" xfId="13904"/>
    <cellStyle name="SAPBEXHLevel3 8 7" xfId="19213"/>
    <cellStyle name="SAPBEXHLevel3 8 8" xfId="18600"/>
    <cellStyle name="SAPBEXHLevel3 8 9" xfId="23710"/>
    <cellStyle name="SAPBEXHLevel3 9" xfId="3390"/>
    <cellStyle name="SAPBEXHLevel3 9 2" xfId="5928"/>
    <cellStyle name="SAPBEXHLevel3 9 3" xfId="8679"/>
    <cellStyle name="SAPBEXHLevel3 9 4" xfId="8363"/>
    <cellStyle name="SAPBEXHLevel3 9 5" xfId="12395"/>
    <cellStyle name="SAPBEXHLevel3 9 6" xfId="14995"/>
    <cellStyle name="SAPBEXHLevel3 9 7" xfId="17091"/>
    <cellStyle name="SAPBEXHLevel3 9 8" xfId="19691"/>
    <cellStyle name="SAPBEXHLevel3 9 9" xfId="21780"/>
    <cellStyle name="SAPBEXHLevel3X" xfId="2968"/>
    <cellStyle name="SAPBEXHLevel3X 10" xfId="3434"/>
    <cellStyle name="SAPBEXHLevel3X 10 2" xfId="5972"/>
    <cellStyle name="SAPBEXHLevel3X 10 3" xfId="8850"/>
    <cellStyle name="SAPBEXHLevel3X 10 4" xfId="9686"/>
    <cellStyle name="SAPBEXHLevel3X 10 5" xfId="12436"/>
    <cellStyle name="SAPBEXHLevel3X 10 6" xfId="16197"/>
    <cellStyle name="SAPBEXHLevel3X 10 7" xfId="17132"/>
    <cellStyle name="SAPBEXHLevel3X 10 8" xfId="20893"/>
    <cellStyle name="SAPBEXHLevel3X 10 9" xfId="21816"/>
    <cellStyle name="SAPBEXHLevel3X 11" xfId="3501"/>
    <cellStyle name="SAPBEXHLevel3X 11 2" xfId="6039"/>
    <cellStyle name="SAPBEXHLevel3X 11 3" xfId="8750"/>
    <cellStyle name="SAPBEXHLevel3X 11 4" xfId="10404"/>
    <cellStyle name="SAPBEXHLevel3X 11 5" xfId="12727"/>
    <cellStyle name="SAPBEXHLevel3X 11 6" xfId="15737"/>
    <cellStyle name="SAPBEXHLevel3X 11 7" xfId="17423"/>
    <cellStyle name="SAPBEXHLevel3X 11 8" xfId="20433"/>
    <cellStyle name="SAPBEXHLevel3X 11 9" xfId="22075"/>
    <cellStyle name="SAPBEXHLevel3X 12" xfId="3520"/>
    <cellStyle name="SAPBEXHLevel3X 12 2" xfId="6058"/>
    <cellStyle name="SAPBEXHLevel3X 12 3" xfId="9725"/>
    <cellStyle name="SAPBEXHLevel3X 12 4" xfId="11388"/>
    <cellStyle name="SAPBEXHLevel3X 12 5" xfId="13803"/>
    <cellStyle name="SAPBEXHLevel3X 12 6" xfId="14980"/>
    <cellStyle name="SAPBEXHLevel3X 12 7" xfId="18499"/>
    <cellStyle name="SAPBEXHLevel3X 12 8" xfId="19676"/>
    <cellStyle name="SAPBEXHLevel3X 12 9" xfId="23062"/>
    <cellStyle name="SAPBEXHLevel3X 13" xfId="3563"/>
    <cellStyle name="SAPBEXHLevel3X 13 2" xfId="6101"/>
    <cellStyle name="SAPBEXHLevel3X 13 3" xfId="10013"/>
    <cellStyle name="SAPBEXHLevel3X 13 4" xfId="10579"/>
    <cellStyle name="SAPBEXHLevel3X 13 5" xfId="12925"/>
    <cellStyle name="SAPBEXHLevel3X 13 6" xfId="15719"/>
    <cellStyle name="SAPBEXHLevel3X 13 7" xfId="17621"/>
    <cellStyle name="SAPBEXHLevel3X 13 8" xfId="20415"/>
    <cellStyle name="SAPBEXHLevel3X 13 9" xfId="22251"/>
    <cellStyle name="SAPBEXHLevel3X 14" xfId="3605"/>
    <cellStyle name="SAPBEXHLevel3X 14 2" xfId="6143"/>
    <cellStyle name="SAPBEXHLevel3X 14 3" xfId="8678"/>
    <cellStyle name="SAPBEXHLevel3X 14 4" xfId="11491"/>
    <cellStyle name="SAPBEXHLevel3X 14 5" xfId="13918"/>
    <cellStyle name="SAPBEXHLevel3X 14 6" xfId="15460"/>
    <cellStyle name="SAPBEXHLevel3X 14 7" xfId="18614"/>
    <cellStyle name="SAPBEXHLevel3X 14 8" xfId="20156"/>
    <cellStyle name="SAPBEXHLevel3X 14 9" xfId="23166"/>
    <cellStyle name="SAPBEXHLevel3X 15" xfId="3632"/>
    <cellStyle name="SAPBEXHLevel3X 15 2" xfId="6170"/>
    <cellStyle name="SAPBEXHLevel3X 15 3" xfId="8855"/>
    <cellStyle name="SAPBEXHLevel3X 15 4" xfId="11736"/>
    <cellStyle name="SAPBEXHLevel3X 15 5" xfId="14187"/>
    <cellStyle name="SAPBEXHLevel3X 15 6" xfId="15146"/>
    <cellStyle name="SAPBEXHLevel3X 15 7" xfId="18883"/>
    <cellStyle name="SAPBEXHLevel3X 15 8" xfId="19842"/>
    <cellStyle name="SAPBEXHLevel3X 15 9" xfId="23410"/>
    <cellStyle name="SAPBEXHLevel3X 16" xfId="3675"/>
    <cellStyle name="SAPBEXHLevel3X 16 2" xfId="6213"/>
    <cellStyle name="SAPBEXHLevel3X 16 3" xfId="8345"/>
    <cellStyle name="SAPBEXHLevel3X 16 4" xfId="8263"/>
    <cellStyle name="SAPBEXHLevel3X 16 5" xfId="12361"/>
    <cellStyle name="SAPBEXHLevel3X 16 6" xfId="16256"/>
    <cellStyle name="SAPBEXHLevel3X 16 7" xfId="17057"/>
    <cellStyle name="SAPBEXHLevel3X 16 8" xfId="20952"/>
    <cellStyle name="SAPBEXHLevel3X 16 9" xfId="21748"/>
    <cellStyle name="SAPBEXHLevel3X 17" xfId="3671"/>
    <cellStyle name="SAPBEXHLevel3X 17 2" xfId="6209"/>
    <cellStyle name="SAPBEXHLevel3X 17 3" xfId="9504"/>
    <cellStyle name="SAPBEXHLevel3X 17 4" xfId="11911"/>
    <cellStyle name="SAPBEXHLevel3X 17 5" xfId="14383"/>
    <cellStyle name="SAPBEXHLevel3X 17 6" xfId="16741"/>
    <cellStyle name="SAPBEXHLevel3X 17 7" xfId="19079"/>
    <cellStyle name="SAPBEXHLevel3X 17 8" xfId="21437"/>
    <cellStyle name="SAPBEXHLevel3X 17 9" xfId="23586"/>
    <cellStyle name="SAPBEXHLevel3X 18" xfId="3737"/>
    <cellStyle name="SAPBEXHLevel3X 18 2" xfId="6275"/>
    <cellStyle name="SAPBEXHLevel3X 18 3" xfId="9286"/>
    <cellStyle name="SAPBEXHLevel3X 18 4" xfId="11890"/>
    <cellStyle name="SAPBEXHLevel3X 18 5" xfId="14357"/>
    <cellStyle name="SAPBEXHLevel3X 18 6" xfId="16612"/>
    <cellStyle name="SAPBEXHLevel3X 18 7" xfId="19053"/>
    <cellStyle name="SAPBEXHLevel3X 18 8" xfId="21308"/>
    <cellStyle name="SAPBEXHLevel3X 18 9" xfId="23566"/>
    <cellStyle name="SAPBEXHLevel3X 19" xfId="3733"/>
    <cellStyle name="SAPBEXHLevel3X 19 2" xfId="6271"/>
    <cellStyle name="SAPBEXHLevel3X 19 3" xfId="8207"/>
    <cellStyle name="SAPBEXHLevel3X 19 4" xfId="10997"/>
    <cellStyle name="SAPBEXHLevel3X 19 5" xfId="13372"/>
    <cellStyle name="SAPBEXHLevel3X 19 6" xfId="15832"/>
    <cellStyle name="SAPBEXHLevel3X 19 7" xfId="18068"/>
    <cellStyle name="SAPBEXHLevel3X 19 8" xfId="20528"/>
    <cellStyle name="SAPBEXHLevel3X 19 9" xfId="22670"/>
    <cellStyle name="SAPBEXHLevel3X 2" xfId="3087"/>
    <cellStyle name="SAPBEXHLevel3X 2 2" xfId="5625"/>
    <cellStyle name="SAPBEXHLevel3X 2 3" xfId="10194"/>
    <cellStyle name="SAPBEXHLevel3X 2 4" xfId="11685"/>
    <cellStyle name="SAPBEXHLevel3X 2 5" xfId="14133"/>
    <cellStyle name="SAPBEXHLevel3X 2 6" xfId="16465"/>
    <cellStyle name="SAPBEXHLevel3X 2 7" xfId="18829"/>
    <cellStyle name="SAPBEXHLevel3X 2 8" xfId="21161"/>
    <cellStyle name="SAPBEXHLevel3X 2 9" xfId="23359"/>
    <cellStyle name="SAPBEXHLevel3X 20" xfId="3827"/>
    <cellStyle name="SAPBEXHLevel3X 20 2" xfId="6365"/>
    <cellStyle name="SAPBEXHLevel3X 20 3" xfId="8462"/>
    <cellStyle name="SAPBEXHLevel3X 20 4" xfId="10005"/>
    <cellStyle name="SAPBEXHLevel3X 20 5" xfId="14912"/>
    <cellStyle name="SAPBEXHLevel3X 20 6" xfId="15497"/>
    <cellStyle name="SAPBEXHLevel3X 20 7" xfId="19608"/>
    <cellStyle name="SAPBEXHLevel3X 20 8" xfId="20193"/>
    <cellStyle name="SAPBEXHLevel3X 20 9" xfId="24076"/>
    <cellStyle name="SAPBEXHLevel3X 21" xfId="3849"/>
    <cellStyle name="SAPBEXHLevel3X 21 2" xfId="6387"/>
    <cellStyle name="SAPBEXHLevel3X 21 3" xfId="5506"/>
    <cellStyle name="SAPBEXHLevel3X 21 4" xfId="12284"/>
    <cellStyle name="SAPBEXHLevel3X 21 5" xfId="13767"/>
    <cellStyle name="SAPBEXHLevel3X 21 6" xfId="16155"/>
    <cellStyle name="SAPBEXHLevel3X 21 7" xfId="18463"/>
    <cellStyle name="SAPBEXHLevel3X 21 8" xfId="20851"/>
    <cellStyle name="SAPBEXHLevel3X 21 9" xfId="23029"/>
    <cellStyle name="SAPBEXHLevel3X 22" xfId="3845"/>
    <cellStyle name="SAPBEXHLevel3X 22 2" xfId="6383"/>
    <cellStyle name="SAPBEXHLevel3X 22 3" xfId="9364"/>
    <cellStyle name="SAPBEXHLevel3X 22 4" xfId="12148"/>
    <cellStyle name="SAPBEXHLevel3X 22 5" xfId="14631"/>
    <cellStyle name="SAPBEXHLevel3X 22 6" xfId="16715"/>
    <cellStyle name="SAPBEXHLevel3X 22 7" xfId="19327"/>
    <cellStyle name="SAPBEXHLevel3X 22 8" xfId="21411"/>
    <cellStyle name="SAPBEXHLevel3X 22 9" xfId="23822"/>
    <cellStyle name="SAPBEXHLevel3X 23" xfId="3911"/>
    <cellStyle name="SAPBEXHLevel3X 23 2" xfId="6449"/>
    <cellStyle name="SAPBEXHLevel3X 23 3" xfId="8272"/>
    <cellStyle name="SAPBEXHLevel3X 23 4" xfId="10553"/>
    <cellStyle name="SAPBEXHLevel3X 23 5" xfId="12896"/>
    <cellStyle name="SAPBEXHLevel3X 23 6" xfId="15699"/>
    <cellStyle name="SAPBEXHLevel3X 23 7" xfId="17592"/>
    <cellStyle name="SAPBEXHLevel3X 23 8" xfId="20395"/>
    <cellStyle name="SAPBEXHLevel3X 23 9" xfId="22224"/>
    <cellStyle name="SAPBEXHLevel3X 24" xfId="3954"/>
    <cellStyle name="SAPBEXHLevel3X 24 2" xfId="6492"/>
    <cellStyle name="SAPBEXHLevel3X 24 3" xfId="9001"/>
    <cellStyle name="SAPBEXHLevel3X 24 4" xfId="11755"/>
    <cellStyle name="SAPBEXHLevel3X 24 5" xfId="13865"/>
    <cellStyle name="SAPBEXHLevel3X 24 6" xfId="15587"/>
    <cellStyle name="SAPBEXHLevel3X 24 7" xfId="18561"/>
    <cellStyle name="SAPBEXHLevel3X 24 8" xfId="20283"/>
    <cellStyle name="SAPBEXHLevel3X 24 9" xfId="23121"/>
    <cellStyle name="SAPBEXHLevel3X 25" xfId="3997"/>
    <cellStyle name="SAPBEXHLevel3X 25 2" xfId="6535"/>
    <cellStyle name="SAPBEXHLevel3X 25 3" xfId="9684"/>
    <cellStyle name="SAPBEXHLevel3X 25 4" xfId="10892"/>
    <cellStyle name="SAPBEXHLevel3X 25 5" xfId="13260"/>
    <cellStyle name="SAPBEXHLevel3X 25 6" xfId="13166"/>
    <cellStyle name="SAPBEXHLevel3X 25 7" xfId="17956"/>
    <cellStyle name="SAPBEXHLevel3X 25 8" xfId="17862"/>
    <cellStyle name="SAPBEXHLevel3X 25 9" xfId="22563"/>
    <cellStyle name="SAPBEXHLevel3X 26" xfId="3993"/>
    <cellStyle name="SAPBEXHLevel3X 26 2" xfId="6531"/>
    <cellStyle name="SAPBEXHLevel3X 26 3" xfId="5465"/>
    <cellStyle name="SAPBEXHLevel3X 26 4" xfId="10712"/>
    <cellStyle name="SAPBEXHLevel3X 26 5" xfId="13066"/>
    <cellStyle name="SAPBEXHLevel3X 26 6" xfId="15043"/>
    <cellStyle name="SAPBEXHLevel3X 26 7" xfId="17762"/>
    <cellStyle name="SAPBEXHLevel3X 26 8" xfId="19739"/>
    <cellStyle name="SAPBEXHLevel3X 26 9" xfId="22385"/>
    <cellStyle name="SAPBEXHLevel3X 27" xfId="4086"/>
    <cellStyle name="SAPBEXHLevel3X 27 2" xfId="6624"/>
    <cellStyle name="SAPBEXHLevel3X 27 3" xfId="9783"/>
    <cellStyle name="SAPBEXHLevel3X 27 4" xfId="10496"/>
    <cellStyle name="SAPBEXHLevel3X 27 5" xfId="12832"/>
    <cellStyle name="SAPBEXHLevel3X 27 6" xfId="15280"/>
    <cellStyle name="SAPBEXHLevel3X 27 7" xfId="17528"/>
    <cellStyle name="SAPBEXHLevel3X 27 8" xfId="19976"/>
    <cellStyle name="SAPBEXHLevel3X 27 9" xfId="22166"/>
    <cellStyle name="SAPBEXHLevel3X 28" xfId="4102"/>
    <cellStyle name="SAPBEXHLevel3X 28 2" xfId="6640"/>
    <cellStyle name="SAPBEXHLevel3X 28 3" xfId="9386"/>
    <cellStyle name="SAPBEXHLevel3X 28 4" xfId="10664"/>
    <cellStyle name="SAPBEXHLevel3X 28 5" xfId="13013"/>
    <cellStyle name="SAPBEXHLevel3X 28 6" xfId="16954"/>
    <cellStyle name="SAPBEXHLevel3X 28 7" xfId="17709"/>
    <cellStyle name="SAPBEXHLevel3X 28 8" xfId="21650"/>
    <cellStyle name="SAPBEXHLevel3X 28 9" xfId="22337"/>
    <cellStyle name="SAPBEXHLevel3X 29" xfId="4145"/>
    <cellStyle name="SAPBEXHLevel3X 29 2" xfId="6683"/>
    <cellStyle name="SAPBEXHLevel3X 29 3" xfId="9500"/>
    <cellStyle name="SAPBEXHLevel3X 29 4" xfId="10919"/>
    <cellStyle name="SAPBEXHLevel3X 29 5" xfId="13289"/>
    <cellStyle name="SAPBEXHLevel3X 29 6" xfId="16443"/>
    <cellStyle name="SAPBEXHLevel3X 29 7" xfId="17985"/>
    <cellStyle name="SAPBEXHLevel3X 29 8" xfId="21139"/>
    <cellStyle name="SAPBEXHLevel3X 29 9" xfId="22590"/>
    <cellStyle name="SAPBEXHLevel3X 3" xfId="3133"/>
    <cellStyle name="SAPBEXHLevel3X 3 2" xfId="5671"/>
    <cellStyle name="SAPBEXHLevel3X 3 3" xfId="9600"/>
    <cellStyle name="SAPBEXHLevel3X 3 4" xfId="12291"/>
    <cellStyle name="SAPBEXHLevel3X 3 5" xfId="12468"/>
    <cellStyle name="SAPBEXHLevel3X 3 6" xfId="16229"/>
    <cellStyle name="SAPBEXHLevel3X 3 7" xfId="17164"/>
    <cellStyle name="SAPBEXHLevel3X 3 8" xfId="20925"/>
    <cellStyle name="SAPBEXHLevel3X 3 9" xfId="21844"/>
    <cellStyle name="SAPBEXHLevel3X 30" xfId="4188"/>
    <cellStyle name="SAPBEXHLevel3X 30 2" xfId="6726"/>
    <cellStyle name="SAPBEXHLevel3X 30 3" xfId="9950"/>
    <cellStyle name="SAPBEXHLevel3X 30 4" xfId="10782"/>
    <cellStyle name="SAPBEXHLevel3X 30 5" xfId="13138"/>
    <cellStyle name="SAPBEXHLevel3X 30 6" xfId="15248"/>
    <cellStyle name="SAPBEXHLevel3X 30 7" xfId="17834"/>
    <cellStyle name="SAPBEXHLevel3X 30 8" xfId="19944"/>
    <cellStyle name="SAPBEXHLevel3X 30 9" xfId="22453"/>
    <cellStyle name="SAPBEXHLevel3X 31" xfId="4230"/>
    <cellStyle name="SAPBEXHLevel3X 31 2" xfId="6768"/>
    <cellStyle name="SAPBEXHLevel3X 31 3" xfId="9485"/>
    <cellStyle name="SAPBEXHLevel3X 31 4" xfId="10725"/>
    <cellStyle name="SAPBEXHLevel3X 31 5" xfId="13080"/>
    <cellStyle name="SAPBEXHLevel3X 31 6" xfId="15967"/>
    <cellStyle name="SAPBEXHLevel3X 31 7" xfId="17776"/>
    <cellStyle name="SAPBEXHLevel3X 31 8" xfId="20663"/>
    <cellStyle name="SAPBEXHLevel3X 31 9" xfId="22398"/>
    <cellStyle name="SAPBEXHLevel3X 32" xfId="4273"/>
    <cellStyle name="SAPBEXHLevel3X 32 2" xfId="6811"/>
    <cellStyle name="SAPBEXHLevel3X 32 3" xfId="8381"/>
    <cellStyle name="SAPBEXHLevel3X 32 4" xfId="11111"/>
    <cellStyle name="SAPBEXHLevel3X 32 5" xfId="13505"/>
    <cellStyle name="SAPBEXHLevel3X 32 6" xfId="14848"/>
    <cellStyle name="SAPBEXHLevel3X 32 7" xfId="18201"/>
    <cellStyle name="SAPBEXHLevel3X 32 8" xfId="19544"/>
    <cellStyle name="SAPBEXHLevel3X 32 9" xfId="22784"/>
    <cellStyle name="SAPBEXHLevel3X 33" xfId="4316"/>
    <cellStyle name="SAPBEXHLevel3X 33 2" xfId="6854"/>
    <cellStyle name="SAPBEXHLevel3X 33 3" xfId="8439"/>
    <cellStyle name="SAPBEXHLevel3X 33 4" xfId="8394"/>
    <cellStyle name="SAPBEXHLevel3X 33 5" xfId="12523"/>
    <cellStyle name="SAPBEXHLevel3X 33 6" xfId="16777"/>
    <cellStyle name="SAPBEXHLevel3X 33 7" xfId="17219"/>
    <cellStyle name="SAPBEXHLevel3X 33 8" xfId="21473"/>
    <cellStyle name="SAPBEXHLevel3X 33 9" xfId="21890"/>
    <cellStyle name="SAPBEXHLevel3X 34" xfId="4359"/>
    <cellStyle name="SAPBEXHLevel3X 34 2" xfId="6897"/>
    <cellStyle name="SAPBEXHLevel3X 34 3" xfId="10105"/>
    <cellStyle name="SAPBEXHLevel3X 34 4" xfId="10383"/>
    <cellStyle name="SAPBEXHLevel3X 34 5" xfId="12705"/>
    <cellStyle name="SAPBEXHLevel3X 34 6" xfId="16851"/>
    <cellStyle name="SAPBEXHLevel3X 34 7" xfId="17401"/>
    <cellStyle name="SAPBEXHLevel3X 34 8" xfId="21547"/>
    <cellStyle name="SAPBEXHLevel3X 34 9" xfId="22054"/>
    <cellStyle name="SAPBEXHLevel3X 35" xfId="4402"/>
    <cellStyle name="SAPBEXHLevel3X 35 2" xfId="6940"/>
    <cellStyle name="SAPBEXHLevel3X 35 3" xfId="8461"/>
    <cellStyle name="SAPBEXHLevel3X 35 4" xfId="11893"/>
    <cellStyle name="SAPBEXHLevel3X 35 5" xfId="14361"/>
    <cellStyle name="SAPBEXHLevel3X 35 6" xfId="15148"/>
    <cellStyle name="SAPBEXHLevel3X 35 7" xfId="19057"/>
    <cellStyle name="SAPBEXHLevel3X 35 8" xfId="19844"/>
    <cellStyle name="SAPBEXHLevel3X 35 9" xfId="23569"/>
    <cellStyle name="SAPBEXHLevel3X 36" xfId="4445"/>
    <cellStyle name="SAPBEXHLevel3X 36 2" xfId="6983"/>
    <cellStyle name="SAPBEXHLevel3X 36 3" xfId="9543"/>
    <cellStyle name="SAPBEXHLevel3X 36 4" xfId="10818"/>
    <cellStyle name="SAPBEXHLevel3X 36 5" xfId="13181"/>
    <cellStyle name="SAPBEXHLevel3X 36 6" xfId="15984"/>
    <cellStyle name="SAPBEXHLevel3X 36 7" xfId="17877"/>
    <cellStyle name="SAPBEXHLevel3X 36 8" xfId="20680"/>
    <cellStyle name="SAPBEXHLevel3X 36 9" xfId="22489"/>
    <cellStyle name="SAPBEXHLevel3X 37" xfId="4515"/>
    <cellStyle name="SAPBEXHLevel3X 37 2" xfId="7053"/>
    <cellStyle name="SAPBEXHLevel3X 37 3" xfId="8456"/>
    <cellStyle name="SAPBEXHLevel3X 37 4" xfId="10642"/>
    <cellStyle name="SAPBEXHLevel3X 37 5" xfId="12991"/>
    <cellStyle name="SAPBEXHLevel3X 37 6" xfId="15976"/>
    <cellStyle name="SAPBEXHLevel3X 37 7" xfId="17687"/>
    <cellStyle name="SAPBEXHLevel3X 37 8" xfId="20672"/>
    <cellStyle name="SAPBEXHLevel3X 37 9" xfId="22315"/>
    <cellStyle name="SAPBEXHLevel3X 38" xfId="4531"/>
    <cellStyle name="SAPBEXHLevel3X 38 2" xfId="7069"/>
    <cellStyle name="SAPBEXHLevel3X 38 3" xfId="8308"/>
    <cellStyle name="SAPBEXHLevel3X 38 4" xfId="12195"/>
    <cellStyle name="SAPBEXHLevel3X 38 5" xfId="12312"/>
    <cellStyle name="SAPBEXHLevel3X 38 6" xfId="16343"/>
    <cellStyle name="SAPBEXHLevel3X 38 7" xfId="17008"/>
    <cellStyle name="SAPBEXHLevel3X 38 8" xfId="21039"/>
    <cellStyle name="SAPBEXHLevel3X 38 9" xfId="21703"/>
    <cellStyle name="SAPBEXHLevel3X 39" xfId="4574"/>
    <cellStyle name="SAPBEXHLevel3X 39 2" xfId="7112"/>
    <cellStyle name="SAPBEXHLevel3X 39 3" xfId="8368"/>
    <cellStyle name="SAPBEXHLevel3X 39 4" xfId="10435"/>
    <cellStyle name="SAPBEXHLevel3X 39 5" xfId="12761"/>
    <cellStyle name="SAPBEXHLevel3X 39 6" xfId="13236"/>
    <cellStyle name="SAPBEXHLevel3X 39 7" xfId="17457"/>
    <cellStyle name="SAPBEXHLevel3X 39 8" xfId="17932"/>
    <cellStyle name="SAPBEXHLevel3X 39 9" xfId="22106"/>
    <cellStyle name="SAPBEXHLevel3X 4" xfId="3176"/>
    <cellStyle name="SAPBEXHLevel3X 4 2" xfId="5714"/>
    <cellStyle name="SAPBEXHLevel3X 4 3" xfId="8608"/>
    <cellStyle name="SAPBEXHLevel3X 4 4" xfId="11118"/>
    <cellStyle name="SAPBEXHLevel3X 4 5" xfId="13512"/>
    <cellStyle name="SAPBEXHLevel3X 4 6" xfId="16366"/>
    <cellStyle name="SAPBEXHLevel3X 4 7" xfId="18208"/>
    <cellStyle name="SAPBEXHLevel3X 4 8" xfId="21062"/>
    <cellStyle name="SAPBEXHLevel3X 4 9" xfId="22791"/>
    <cellStyle name="SAPBEXHLevel3X 40" xfId="4617"/>
    <cellStyle name="SAPBEXHLevel3X 40 2" xfId="7155"/>
    <cellStyle name="SAPBEXHLevel3X 40 3" xfId="9301"/>
    <cellStyle name="SAPBEXHLevel3X 40 4" xfId="11370"/>
    <cellStyle name="SAPBEXHLevel3X 40 5" xfId="13784"/>
    <cellStyle name="SAPBEXHLevel3X 40 6" xfId="15097"/>
    <cellStyle name="SAPBEXHLevel3X 40 7" xfId="18480"/>
    <cellStyle name="SAPBEXHLevel3X 40 8" xfId="19793"/>
    <cellStyle name="SAPBEXHLevel3X 40 9" xfId="23044"/>
    <cellStyle name="SAPBEXHLevel3X 41" xfId="4660"/>
    <cellStyle name="SAPBEXHLevel3X 41 2" xfId="7198"/>
    <cellStyle name="SAPBEXHLevel3X 41 3" xfId="9240"/>
    <cellStyle name="SAPBEXHLevel3X 41 4" xfId="11286"/>
    <cellStyle name="SAPBEXHLevel3X 41 5" xfId="13692"/>
    <cellStyle name="SAPBEXHLevel3X 41 6" xfId="15687"/>
    <cellStyle name="SAPBEXHLevel3X 41 7" xfId="18388"/>
    <cellStyle name="SAPBEXHLevel3X 41 8" xfId="20383"/>
    <cellStyle name="SAPBEXHLevel3X 41 9" xfId="22960"/>
    <cellStyle name="SAPBEXHLevel3X 42" xfId="4702"/>
    <cellStyle name="SAPBEXHLevel3X 42 2" xfId="7240"/>
    <cellStyle name="SAPBEXHLevel3X 42 3" xfId="8730"/>
    <cellStyle name="SAPBEXHLevel3X 42 4" xfId="10326"/>
    <cellStyle name="SAPBEXHLevel3X 42 5" xfId="12643"/>
    <cellStyle name="SAPBEXHLevel3X 42 6" xfId="14998"/>
    <cellStyle name="SAPBEXHLevel3X 42 7" xfId="17339"/>
    <cellStyle name="SAPBEXHLevel3X 42 8" xfId="19694"/>
    <cellStyle name="SAPBEXHLevel3X 42 9" xfId="21997"/>
    <cellStyle name="SAPBEXHLevel3X 43" xfId="4745"/>
    <cellStyle name="SAPBEXHLevel3X 43 2" xfId="7283"/>
    <cellStyle name="SAPBEXHLevel3X 43 3" xfId="8909"/>
    <cellStyle name="SAPBEXHLevel3X 43 4" xfId="10744"/>
    <cellStyle name="SAPBEXHLevel3X 43 5" xfId="13099"/>
    <cellStyle name="SAPBEXHLevel3X 43 6" xfId="16018"/>
    <cellStyle name="SAPBEXHLevel3X 43 7" xfId="17795"/>
    <cellStyle name="SAPBEXHLevel3X 43 8" xfId="20714"/>
    <cellStyle name="SAPBEXHLevel3X 43 9" xfId="22417"/>
    <cellStyle name="SAPBEXHLevel3X 44" xfId="4741"/>
    <cellStyle name="SAPBEXHLevel3X 44 2" xfId="7279"/>
    <cellStyle name="SAPBEXHLevel3X 44 3" xfId="8628"/>
    <cellStyle name="SAPBEXHLevel3X 44 4" xfId="12007"/>
    <cellStyle name="SAPBEXHLevel3X 44 5" xfId="14487"/>
    <cellStyle name="SAPBEXHLevel3X 44 6" xfId="16509"/>
    <cellStyle name="SAPBEXHLevel3X 44 7" xfId="19183"/>
    <cellStyle name="SAPBEXHLevel3X 44 8" xfId="21205"/>
    <cellStyle name="SAPBEXHLevel3X 44 9" xfId="23682"/>
    <cellStyle name="SAPBEXHLevel3X 45" xfId="4807"/>
    <cellStyle name="SAPBEXHLevel3X 45 2" xfId="7345"/>
    <cellStyle name="SAPBEXHLevel3X 45 3" xfId="8745"/>
    <cellStyle name="SAPBEXHLevel3X 45 4" xfId="11617"/>
    <cellStyle name="SAPBEXHLevel3X 45 5" xfId="14058"/>
    <cellStyle name="SAPBEXHLevel3X 45 6" xfId="15660"/>
    <cellStyle name="SAPBEXHLevel3X 45 7" xfId="18754"/>
    <cellStyle name="SAPBEXHLevel3X 45 8" xfId="20356"/>
    <cellStyle name="SAPBEXHLevel3X 45 9" xfId="23292"/>
    <cellStyle name="SAPBEXHLevel3X 46" xfId="4850"/>
    <cellStyle name="SAPBEXHLevel3X 46 2" xfId="7388"/>
    <cellStyle name="SAPBEXHLevel3X 46 3" xfId="8799"/>
    <cellStyle name="SAPBEXHLevel3X 46 4" xfId="10481"/>
    <cellStyle name="SAPBEXHLevel3X 46 5" xfId="12815"/>
    <cellStyle name="SAPBEXHLevel3X 46 6" xfId="16162"/>
    <cellStyle name="SAPBEXHLevel3X 46 7" xfId="17511"/>
    <cellStyle name="SAPBEXHLevel3X 46 8" xfId="20858"/>
    <cellStyle name="SAPBEXHLevel3X 46 9" xfId="22151"/>
    <cellStyle name="SAPBEXHLevel3X 47" xfId="4915"/>
    <cellStyle name="SAPBEXHLevel3X 47 2" xfId="7453"/>
    <cellStyle name="SAPBEXHLevel3X 47 3" xfId="9604"/>
    <cellStyle name="SAPBEXHLevel3X 47 4" xfId="11055"/>
    <cellStyle name="SAPBEXHLevel3X 47 5" xfId="13440"/>
    <cellStyle name="SAPBEXHLevel3X 47 6" xfId="16032"/>
    <cellStyle name="SAPBEXHLevel3X 47 7" xfId="18136"/>
    <cellStyle name="SAPBEXHLevel3X 47 8" xfId="20728"/>
    <cellStyle name="SAPBEXHLevel3X 47 9" xfId="22728"/>
    <cellStyle name="SAPBEXHLevel3X 48" xfId="4931"/>
    <cellStyle name="SAPBEXHLevel3X 48 2" xfId="7469"/>
    <cellStyle name="SAPBEXHLevel3X 48 3" xfId="9216"/>
    <cellStyle name="SAPBEXHLevel3X 48 4" xfId="11352"/>
    <cellStyle name="SAPBEXHLevel3X 48 5" xfId="13764"/>
    <cellStyle name="SAPBEXHLevel3X 48 6" xfId="16040"/>
    <cellStyle name="SAPBEXHLevel3X 48 7" xfId="18460"/>
    <cellStyle name="SAPBEXHLevel3X 48 8" xfId="20736"/>
    <cellStyle name="SAPBEXHLevel3X 48 9" xfId="23026"/>
    <cellStyle name="SAPBEXHLevel3X 49" xfId="4970"/>
    <cellStyle name="SAPBEXHLevel3X 49 2" xfId="7508"/>
    <cellStyle name="SAPBEXHLevel3X 49 3" xfId="9396"/>
    <cellStyle name="SAPBEXHLevel3X 49 4" xfId="10711"/>
    <cellStyle name="SAPBEXHLevel3X 49 5" xfId="13065"/>
    <cellStyle name="SAPBEXHLevel3X 49 6" xfId="15640"/>
    <cellStyle name="SAPBEXHLevel3X 49 7" xfId="17761"/>
    <cellStyle name="SAPBEXHLevel3X 49 8" xfId="20336"/>
    <cellStyle name="SAPBEXHLevel3X 49 9" xfId="22384"/>
    <cellStyle name="SAPBEXHLevel3X 5" xfId="3219"/>
    <cellStyle name="SAPBEXHLevel3X 5 2" xfId="5757"/>
    <cellStyle name="SAPBEXHLevel3X 5 3" xfId="5524"/>
    <cellStyle name="SAPBEXHLevel3X 5 4" xfId="11892"/>
    <cellStyle name="SAPBEXHLevel3X 5 5" xfId="14360"/>
    <cellStyle name="SAPBEXHLevel3X 5 6" xfId="15173"/>
    <cellStyle name="SAPBEXHLevel3X 5 7" xfId="19056"/>
    <cellStyle name="SAPBEXHLevel3X 5 8" xfId="19869"/>
    <cellStyle name="SAPBEXHLevel3X 5 9" xfId="23568"/>
    <cellStyle name="SAPBEXHLevel3X 50" xfId="5008"/>
    <cellStyle name="SAPBEXHLevel3X 50 2" xfId="7546"/>
    <cellStyle name="SAPBEXHLevel3X 50 3" xfId="10159"/>
    <cellStyle name="SAPBEXHLevel3X 50 4" xfId="12242"/>
    <cellStyle name="SAPBEXHLevel3X 50 5" xfId="12752"/>
    <cellStyle name="SAPBEXHLevel3X 50 6" xfId="13949"/>
    <cellStyle name="SAPBEXHLevel3X 50 7" xfId="17448"/>
    <cellStyle name="SAPBEXHLevel3X 50 8" xfId="18645"/>
    <cellStyle name="SAPBEXHLevel3X 50 9" xfId="22097"/>
    <cellStyle name="SAPBEXHLevel3X 51" xfId="5045"/>
    <cellStyle name="SAPBEXHLevel3X 51 2" xfId="7583"/>
    <cellStyle name="SAPBEXHLevel3X 51 3" xfId="9784"/>
    <cellStyle name="SAPBEXHLevel3X 51 4" xfId="12083"/>
    <cellStyle name="SAPBEXHLevel3X 51 5" xfId="14563"/>
    <cellStyle name="SAPBEXHLevel3X 51 6" xfId="14358"/>
    <cellStyle name="SAPBEXHLevel3X 51 7" xfId="19259"/>
    <cellStyle name="SAPBEXHLevel3X 51 8" xfId="19054"/>
    <cellStyle name="SAPBEXHLevel3X 51 9" xfId="23755"/>
    <cellStyle name="SAPBEXHLevel3X 52" xfId="5075"/>
    <cellStyle name="SAPBEXHLevel3X 52 2" xfId="7613"/>
    <cellStyle name="SAPBEXHLevel3X 52 3" xfId="8564"/>
    <cellStyle name="SAPBEXHLevel3X 52 4" xfId="10310"/>
    <cellStyle name="SAPBEXHLevel3X 52 5" xfId="12625"/>
    <cellStyle name="SAPBEXHLevel3X 52 6" xfId="15502"/>
    <cellStyle name="SAPBEXHLevel3X 52 7" xfId="17321"/>
    <cellStyle name="SAPBEXHLevel3X 52 8" xfId="20198"/>
    <cellStyle name="SAPBEXHLevel3X 52 9" xfId="21980"/>
    <cellStyle name="SAPBEXHLevel3X 53" xfId="5101"/>
    <cellStyle name="SAPBEXHLevel3X 53 2" xfId="7639"/>
    <cellStyle name="SAPBEXHLevel3X 53 3" xfId="8316"/>
    <cellStyle name="SAPBEXHLevel3X 53 4" xfId="9680"/>
    <cellStyle name="SAPBEXHLevel3X 53 5" xfId="12386"/>
    <cellStyle name="SAPBEXHLevel3X 53 6" xfId="15539"/>
    <cellStyle name="SAPBEXHLevel3X 53 7" xfId="17082"/>
    <cellStyle name="SAPBEXHLevel3X 53 8" xfId="20235"/>
    <cellStyle name="SAPBEXHLevel3X 53 9" xfId="21771"/>
    <cellStyle name="SAPBEXHLevel3X 54" xfId="5149"/>
    <cellStyle name="SAPBEXHLevel3X 54 2" xfId="7687"/>
    <cellStyle name="SAPBEXHLevel3X 54 3" xfId="8499"/>
    <cellStyle name="SAPBEXHLevel3X 54 4" xfId="11752"/>
    <cellStyle name="SAPBEXHLevel3X 54 5" xfId="14875"/>
    <cellStyle name="SAPBEXHLevel3X 54 6" xfId="16702"/>
    <cellStyle name="SAPBEXHLevel3X 54 7" xfId="19571"/>
    <cellStyle name="SAPBEXHLevel3X 54 8" xfId="21398"/>
    <cellStyle name="SAPBEXHLevel3X 54 9" xfId="24045"/>
    <cellStyle name="SAPBEXHLevel3X 55" xfId="5218"/>
    <cellStyle name="SAPBEXHLevel3X 55 2" xfId="7757"/>
    <cellStyle name="SAPBEXHLevel3X 55 3" xfId="10131"/>
    <cellStyle name="SAPBEXHLevel3X 55 4" xfId="12212"/>
    <cellStyle name="SAPBEXHLevel3X 55 5" xfId="14842"/>
    <cellStyle name="SAPBEXHLevel3X 55 6" xfId="16907"/>
    <cellStyle name="SAPBEXHLevel3X 55 7" xfId="19538"/>
    <cellStyle name="SAPBEXHLevel3X 55 8" xfId="21603"/>
    <cellStyle name="SAPBEXHLevel3X 55 9" xfId="24023"/>
    <cellStyle name="SAPBEXHLevel3X 56" xfId="5256"/>
    <cellStyle name="SAPBEXHLevel3X 56 2" xfId="9424"/>
    <cellStyle name="SAPBEXHLevel3X 56 3" xfId="11483"/>
    <cellStyle name="SAPBEXHLevel3X 56 4" xfId="13908"/>
    <cellStyle name="SAPBEXHLevel3X 56 5" xfId="16065"/>
    <cellStyle name="SAPBEXHLevel3X 56 6" xfId="18604"/>
    <cellStyle name="SAPBEXHLevel3X 56 7" xfId="20761"/>
    <cellStyle name="SAPBEXHLevel3X 56 8" xfId="23158"/>
    <cellStyle name="SAPBEXHLevel3X 57" xfId="8293"/>
    <cellStyle name="SAPBEXHLevel3X 58" xfId="11257"/>
    <cellStyle name="SAPBEXHLevel3X 59" xfId="13663"/>
    <cellStyle name="SAPBEXHLevel3X 6" xfId="3262"/>
    <cellStyle name="SAPBEXHLevel3X 6 2" xfId="5800"/>
    <cellStyle name="SAPBEXHLevel3X 6 3" xfId="9602"/>
    <cellStyle name="SAPBEXHLevel3X 6 4" xfId="8870"/>
    <cellStyle name="SAPBEXHLevel3X 6 5" xfId="12326"/>
    <cellStyle name="SAPBEXHLevel3X 6 6" xfId="16083"/>
    <cellStyle name="SAPBEXHLevel3X 6 7" xfId="17022"/>
    <cellStyle name="SAPBEXHLevel3X 6 8" xfId="20779"/>
    <cellStyle name="SAPBEXHLevel3X 6 9" xfId="21716"/>
    <cellStyle name="SAPBEXHLevel3X 60" xfId="16662"/>
    <cellStyle name="SAPBEXHLevel3X 61" xfId="18359"/>
    <cellStyle name="SAPBEXHLevel3X 62" xfId="21358"/>
    <cellStyle name="SAPBEXHLevel3X 63" xfId="22931"/>
    <cellStyle name="SAPBEXHLevel3X 7" xfId="3305"/>
    <cellStyle name="SAPBEXHLevel3X 7 2" xfId="5843"/>
    <cellStyle name="SAPBEXHLevel3X 7 3" xfId="9969"/>
    <cellStyle name="SAPBEXHLevel3X 7 4" xfId="11766"/>
    <cellStyle name="SAPBEXHLevel3X 7 5" xfId="14218"/>
    <cellStyle name="SAPBEXHLevel3X 7 6" xfId="15039"/>
    <cellStyle name="SAPBEXHLevel3X 7 7" xfId="18914"/>
    <cellStyle name="SAPBEXHLevel3X 7 8" xfId="19735"/>
    <cellStyle name="SAPBEXHLevel3X 7 9" xfId="23440"/>
    <cellStyle name="SAPBEXHLevel3X 8" xfId="3348"/>
    <cellStyle name="SAPBEXHLevel3X 8 2" xfId="5886"/>
    <cellStyle name="SAPBEXHLevel3X 8 3" xfId="9113"/>
    <cellStyle name="SAPBEXHLevel3X 8 4" xfId="10786"/>
    <cellStyle name="SAPBEXHLevel3X 8 5" xfId="13142"/>
    <cellStyle name="SAPBEXHLevel3X 8 6" xfId="12455"/>
    <cellStyle name="SAPBEXHLevel3X 8 7" xfId="17838"/>
    <cellStyle name="SAPBEXHLevel3X 8 8" xfId="17151"/>
    <cellStyle name="SAPBEXHLevel3X 8 9" xfId="22457"/>
    <cellStyle name="SAPBEXHLevel3X 9" xfId="3391"/>
    <cellStyle name="SAPBEXHLevel3X 9 2" xfId="5929"/>
    <cellStyle name="SAPBEXHLevel3X 9 3" xfId="8675"/>
    <cellStyle name="SAPBEXHLevel3X 9 4" xfId="11598"/>
    <cellStyle name="SAPBEXHLevel3X 9 5" xfId="14036"/>
    <cellStyle name="SAPBEXHLevel3X 9 6" xfId="16250"/>
    <cellStyle name="SAPBEXHLevel3X 9 7" xfId="18732"/>
    <cellStyle name="SAPBEXHLevel3X 9 8" xfId="20946"/>
    <cellStyle name="SAPBEXHLevel3X 9 9" xfId="23272"/>
    <cellStyle name="SAPBEXinputData" xfId="2969"/>
    <cellStyle name="SAPBEXItemHeader" xfId="2970"/>
    <cellStyle name="SAPBEXItemHeader 10" xfId="3436"/>
    <cellStyle name="SAPBEXItemHeader 10 2" xfId="5974"/>
    <cellStyle name="SAPBEXItemHeader 10 3" xfId="8315"/>
    <cellStyle name="SAPBEXItemHeader 10 4" xfId="11969"/>
    <cellStyle name="SAPBEXItemHeader 10 5" xfId="14446"/>
    <cellStyle name="SAPBEXItemHeader 10 6" xfId="12902"/>
    <cellStyle name="SAPBEXItemHeader 10 7" xfId="19142"/>
    <cellStyle name="SAPBEXItemHeader 10 8" xfId="17598"/>
    <cellStyle name="SAPBEXItemHeader 10 9" xfId="23644"/>
    <cellStyle name="SAPBEXItemHeader 11" xfId="3460"/>
    <cellStyle name="SAPBEXItemHeader 11 2" xfId="5998"/>
    <cellStyle name="SAPBEXItemHeader 11 3" xfId="9892"/>
    <cellStyle name="SAPBEXItemHeader 11 4" xfId="10816"/>
    <cellStyle name="SAPBEXItemHeader 11 5" xfId="13179"/>
    <cellStyle name="SAPBEXItemHeader 11 6" xfId="16287"/>
    <cellStyle name="SAPBEXItemHeader 11 7" xfId="17875"/>
    <cellStyle name="SAPBEXItemHeader 11 8" xfId="20983"/>
    <cellStyle name="SAPBEXItemHeader 11 9" xfId="22487"/>
    <cellStyle name="SAPBEXItemHeader 12" xfId="3522"/>
    <cellStyle name="SAPBEXItemHeader 12 2" xfId="6060"/>
    <cellStyle name="SAPBEXItemHeader 12 3" xfId="8326"/>
    <cellStyle name="SAPBEXItemHeader 12 4" xfId="11979"/>
    <cellStyle name="SAPBEXItemHeader 12 5" xfId="14457"/>
    <cellStyle name="SAPBEXItemHeader 12 6" xfId="15695"/>
    <cellStyle name="SAPBEXItemHeader 12 7" xfId="19153"/>
    <cellStyle name="SAPBEXItemHeader 12 8" xfId="20391"/>
    <cellStyle name="SAPBEXItemHeader 12 9" xfId="23654"/>
    <cellStyle name="SAPBEXItemHeader 13" xfId="3565"/>
    <cellStyle name="SAPBEXItemHeader 13 2" xfId="6103"/>
    <cellStyle name="SAPBEXItemHeader 13 3" xfId="8790"/>
    <cellStyle name="SAPBEXItemHeader 13 4" xfId="11954"/>
    <cellStyle name="SAPBEXItemHeader 13 5" xfId="14429"/>
    <cellStyle name="SAPBEXItemHeader 13 6" xfId="15540"/>
    <cellStyle name="SAPBEXItemHeader 13 7" xfId="19125"/>
    <cellStyle name="SAPBEXItemHeader 13 8" xfId="20236"/>
    <cellStyle name="SAPBEXItemHeader 13 9" xfId="23629"/>
    <cellStyle name="SAPBEXItemHeader 14" xfId="3524"/>
    <cellStyle name="SAPBEXItemHeader 14 2" xfId="6062"/>
    <cellStyle name="SAPBEXItemHeader 14 3" xfId="10059"/>
    <cellStyle name="SAPBEXItemHeader 14 4" xfId="10562"/>
    <cellStyle name="SAPBEXItemHeader 14 5" xfId="12906"/>
    <cellStyle name="SAPBEXItemHeader 14 6" xfId="14370"/>
    <cellStyle name="SAPBEXItemHeader 14 7" xfId="17602"/>
    <cellStyle name="SAPBEXItemHeader 14 8" xfId="19066"/>
    <cellStyle name="SAPBEXItemHeader 14 9" xfId="22233"/>
    <cellStyle name="SAPBEXItemHeader 15" xfId="3634"/>
    <cellStyle name="SAPBEXItemHeader 15 2" xfId="6172"/>
    <cellStyle name="SAPBEXItemHeader 15 3" xfId="9547"/>
    <cellStyle name="SAPBEXItemHeader 15 4" xfId="12005"/>
    <cellStyle name="SAPBEXItemHeader 15 5" xfId="14484"/>
    <cellStyle name="SAPBEXItemHeader 15 6" xfId="16618"/>
    <cellStyle name="SAPBEXItemHeader 15 7" xfId="19180"/>
    <cellStyle name="SAPBEXItemHeader 15 8" xfId="21314"/>
    <cellStyle name="SAPBEXItemHeader 15 9" xfId="23680"/>
    <cellStyle name="SAPBEXItemHeader 16" xfId="3677"/>
    <cellStyle name="SAPBEXItemHeader 16 2" xfId="6215"/>
    <cellStyle name="SAPBEXItemHeader 16 3" xfId="8821"/>
    <cellStyle name="SAPBEXItemHeader 16 4" xfId="10676"/>
    <cellStyle name="SAPBEXItemHeader 16 5" xfId="13025"/>
    <cellStyle name="SAPBEXItemHeader 16 6" xfId="14130"/>
    <cellStyle name="SAPBEXItemHeader 16 7" xfId="17721"/>
    <cellStyle name="SAPBEXItemHeader 16 8" xfId="18826"/>
    <cellStyle name="SAPBEXItemHeader 16 9" xfId="22349"/>
    <cellStyle name="SAPBEXItemHeader 17" xfId="3705"/>
    <cellStyle name="SAPBEXItemHeader 17 2" xfId="6243"/>
    <cellStyle name="SAPBEXItemHeader 17 3" xfId="8513"/>
    <cellStyle name="SAPBEXItemHeader 17 4" xfId="10295"/>
    <cellStyle name="SAPBEXItemHeader 17 5" xfId="12608"/>
    <cellStyle name="SAPBEXItemHeader 17 6" xfId="14899"/>
    <cellStyle name="SAPBEXItemHeader 17 7" xfId="17304"/>
    <cellStyle name="SAPBEXItemHeader 17 8" xfId="19595"/>
    <cellStyle name="SAPBEXItemHeader 17 9" xfId="21965"/>
    <cellStyle name="SAPBEXItemHeader 18" xfId="3739"/>
    <cellStyle name="SAPBEXItemHeader 18 2" xfId="6277"/>
    <cellStyle name="SAPBEXItemHeader 18 3" xfId="9610"/>
    <cellStyle name="SAPBEXItemHeader 18 4" xfId="10848"/>
    <cellStyle name="SAPBEXItemHeader 18 5" xfId="13213"/>
    <cellStyle name="SAPBEXItemHeader 18 6" xfId="15117"/>
    <cellStyle name="SAPBEXItemHeader 18 7" xfId="17909"/>
    <cellStyle name="SAPBEXItemHeader 18 8" xfId="19813"/>
    <cellStyle name="SAPBEXItemHeader 18 9" xfId="22519"/>
    <cellStyle name="SAPBEXItemHeader 19" xfId="3767"/>
    <cellStyle name="SAPBEXItemHeader 19 2" xfId="6305"/>
    <cellStyle name="SAPBEXItemHeader 19 3" xfId="9922"/>
    <cellStyle name="SAPBEXItemHeader 19 4" xfId="10882"/>
    <cellStyle name="SAPBEXItemHeader 19 5" xfId="13249"/>
    <cellStyle name="SAPBEXItemHeader 19 6" xfId="16305"/>
    <cellStyle name="SAPBEXItemHeader 19 7" xfId="17945"/>
    <cellStyle name="SAPBEXItemHeader 19 8" xfId="21001"/>
    <cellStyle name="SAPBEXItemHeader 19 9" xfId="22553"/>
    <cellStyle name="SAPBEXItemHeader 2" xfId="3089"/>
    <cellStyle name="SAPBEXItemHeader 2 2" xfId="5627"/>
    <cellStyle name="SAPBEXItemHeader 2 3" xfId="10118"/>
    <cellStyle name="SAPBEXItemHeader 2 4" xfId="9329"/>
    <cellStyle name="SAPBEXItemHeader 2 5" xfId="14953"/>
    <cellStyle name="SAPBEXItemHeader 2 6" xfId="16613"/>
    <cellStyle name="SAPBEXItemHeader 2 7" xfId="19649"/>
    <cellStyle name="SAPBEXItemHeader 2 8" xfId="21309"/>
    <cellStyle name="SAPBEXItemHeader 2 9" xfId="24115"/>
    <cellStyle name="SAPBEXItemHeader 20" xfId="3616"/>
    <cellStyle name="SAPBEXItemHeader 20 2" xfId="6154"/>
    <cellStyle name="SAPBEXItemHeader 20 3" xfId="9530"/>
    <cellStyle name="SAPBEXItemHeader 20 4" xfId="8362"/>
    <cellStyle name="SAPBEXItemHeader 20 5" xfId="12420"/>
    <cellStyle name="SAPBEXItemHeader 20 6" xfId="15284"/>
    <cellStyle name="SAPBEXItemHeader 20 7" xfId="17116"/>
    <cellStyle name="SAPBEXItemHeader 20 8" xfId="19980"/>
    <cellStyle name="SAPBEXItemHeader 20 9" xfId="21800"/>
    <cellStyle name="SAPBEXItemHeader 21" xfId="3851"/>
    <cellStyle name="SAPBEXItemHeader 21 2" xfId="6389"/>
    <cellStyle name="SAPBEXItemHeader 21 3" xfId="8502"/>
    <cellStyle name="SAPBEXItemHeader 21 4" xfId="10300"/>
    <cellStyle name="SAPBEXItemHeader 21 5" xfId="12614"/>
    <cellStyle name="SAPBEXItemHeader 21 6" xfId="16183"/>
    <cellStyle name="SAPBEXItemHeader 21 7" xfId="17310"/>
    <cellStyle name="SAPBEXItemHeader 21 8" xfId="20879"/>
    <cellStyle name="SAPBEXItemHeader 21 9" xfId="21970"/>
    <cellStyle name="SAPBEXItemHeader 22" xfId="3879"/>
    <cellStyle name="SAPBEXItemHeader 22 2" xfId="6417"/>
    <cellStyle name="SAPBEXItemHeader 22 3" xfId="9931"/>
    <cellStyle name="SAPBEXItemHeader 22 4" xfId="11469"/>
    <cellStyle name="SAPBEXItemHeader 22 5" xfId="13892"/>
    <cellStyle name="SAPBEXItemHeader 22 6" xfId="15314"/>
    <cellStyle name="SAPBEXItemHeader 22 7" xfId="18588"/>
    <cellStyle name="SAPBEXItemHeader 22 8" xfId="20010"/>
    <cellStyle name="SAPBEXItemHeader 22 9" xfId="23144"/>
    <cellStyle name="SAPBEXItemHeader 23" xfId="3913"/>
    <cellStyle name="SAPBEXItemHeader 23 2" xfId="6451"/>
    <cellStyle name="SAPBEXItemHeader 23 3" xfId="9952"/>
    <cellStyle name="SAPBEXItemHeader 23 4" xfId="10616"/>
    <cellStyle name="SAPBEXItemHeader 23 5" xfId="12964"/>
    <cellStyle name="SAPBEXItemHeader 23 6" xfId="16953"/>
    <cellStyle name="SAPBEXItemHeader 23 7" xfId="17660"/>
    <cellStyle name="SAPBEXItemHeader 23 8" xfId="21649"/>
    <cellStyle name="SAPBEXItemHeader 23 9" xfId="22289"/>
    <cellStyle name="SAPBEXItemHeader 24" xfId="3956"/>
    <cellStyle name="SAPBEXItemHeader 24 2" xfId="6494"/>
    <cellStyle name="SAPBEXItemHeader 24 3" xfId="10192"/>
    <cellStyle name="SAPBEXItemHeader 24 4" xfId="11477"/>
    <cellStyle name="SAPBEXItemHeader 24 5" xfId="13901"/>
    <cellStyle name="SAPBEXItemHeader 24 6" xfId="16420"/>
    <cellStyle name="SAPBEXItemHeader 24 7" xfId="18597"/>
    <cellStyle name="SAPBEXItemHeader 24 8" xfId="21116"/>
    <cellStyle name="SAPBEXItemHeader 24 9" xfId="23152"/>
    <cellStyle name="SAPBEXItemHeader 25" xfId="3999"/>
    <cellStyle name="SAPBEXItemHeader 25 2" xfId="6537"/>
    <cellStyle name="SAPBEXItemHeader 25 3" xfId="8432"/>
    <cellStyle name="SAPBEXItemHeader 25 4" xfId="11579"/>
    <cellStyle name="SAPBEXItemHeader 25 5" xfId="14016"/>
    <cellStyle name="SAPBEXItemHeader 25 6" xfId="15753"/>
    <cellStyle name="SAPBEXItemHeader 25 7" xfId="18712"/>
    <cellStyle name="SAPBEXItemHeader 25 8" xfId="20449"/>
    <cellStyle name="SAPBEXItemHeader 25 9" xfId="23253"/>
    <cellStyle name="SAPBEXItemHeader 26" xfId="4027"/>
    <cellStyle name="SAPBEXItemHeader 26 2" xfId="6565"/>
    <cellStyle name="SAPBEXItemHeader 26 3" xfId="9588"/>
    <cellStyle name="SAPBEXItemHeader 26 4" xfId="10915"/>
    <cellStyle name="SAPBEXItemHeader 26 5" xfId="13285"/>
    <cellStyle name="SAPBEXItemHeader 26 6" xfId="16486"/>
    <cellStyle name="SAPBEXItemHeader 26 7" xfId="17981"/>
    <cellStyle name="SAPBEXItemHeader 26 8" xfId="21182"/>
    <cellStyle name="SAPBEXItemHeader 26 9" xfId="22586"/>
    <cellStyle name="SAPBEXItemHeader 27" xfId="4011"/>
    <cellStyle name="SAPBEXItemHeader 27 2" xfId="6549"/>
    <cellStyle name="SAPBEXItemHeader 27 3" xfId="5522"/>
    <cellStyle name="SAPBEXItemHeader 27 4" xfId="12224"/>
    <cellStyle name="SAPBEXItemHeader 27 5" xfId="14818"/>
    <cellStyle name="SAPBEXItemHeader 27 6" xfId="12438"/>
    <cellStyle name="SAPBEXItemHeader 27 7" xfId="19514"/>
    <cellStyle name="SAPBEXItemHeader 27 8" xfId="17134"/>
    <cellStyle name="SAPBEXItemHeader 27 9" xfId="24002"/>
    <cellStyle name="SAPBEXItemHeader 28" xfId="4104"/>
    <cellStyle name="SAPBEXItemHeader 28 2" xfId="6642"/>
    <cellStyle name="SAPBEXItemHeader 28 3" xfId="10017"/>
    <cellStyle name="SAPBEXItemHeader 28 4" xfId="12038"/>
    <cellStyle name="SAPBEXItemHeader 28 5" xfId="14520"/>
    <cellStyle name="SAPBEXItemHeader 28 6" xfId="13607"/>
    <cellStyle name="SAPBEXItemHeader 28 7" xfId="19216"/>
    <cellStyle name="SAPBEXItemHeader 28 8" xfId="18303"/>
    <cellStyle name="SAPBEXItemHeader 28 9" xfId="23713"/>
    <cellStyle name="SAPBEXItemHeader 29" xfId="4147"/>
    <cellStyle name="SAPBEXItemHeader 29 2" xfId="6685"/>
    <cellStyle name="SAPBEXItemHeader 29 3" xfId="9642"/>
    <cellStyle name="SAPBEXItemHeader 29 4" xfId="11836"/>
    <cellStyle name="SAPBEXItemHeader 29 5" xfId="14294"/>
    <cellStyle name="SAPBEXItemHeader 29 6" xfId="15019"/>
    <cellStyle name="SAPBEXItemHeader 29 7" xfId="18990"/>
    <cellStyle name="SAPBEXItemHeader 29 8" xfId="19715"/>
    <cellStyle name="SAPBEXItemHeader 29 9" xfId="23511"/>
    <cellStyle name="SAPBEXItemHeader 3" xfId="3135"/>
    <cellStyle name="SAPBEXItemHeader 3 2" xfId="5673"/>
    <cellStyle name="SAPBEXItemHeader 3 3" xfId="9726"/>
    <cellStyle name="SAPBEXItemHeader 3 4" xfId="10634"/>
    <cellStyle name="SAPBEXItemHeader 3 5" xfId="12983"/>
    <cellStyle name="SAPBEXItemHeader 3 6" xfId="16803"/>
    <cellStyle name="SAPBEXItemHeader 3 7" xfId="17679"/>
    <cellStyle name="SAPBEXItemHeader 3 8" xfId="21499"/>
    <cellStyle name="SAPBEXItemHeader 3 9" xfId="22307"/>
    <cellStyle name="SAPBEXItemHeader 30" xfId="4190"/>
    <cellStyle name="SAPBEXItemHeader 30 2" xfId="6728"/>
    <cellStyle name="SAPBEXItemHeader 30 3" xfId="9626"/>
    <cellStyle name="SAPBEXItemHeader 30 4" xfId="11453"/>
    <cellStyle name="SAPBEXItemHeader 30 5" xfId="13873"/>
    <cellStyle name="SAPBEXItemHeader 30 6" xfId="16703"/>
    <cellStyle name="SAPBEXItemHeader 30 7" xfId="18569"/>
    <cellStyle name="SAPBEXItemHeader 30 8" xfId="21399"/>
    <cellStyle name="SAPBEXItemHeader 30 9" xfId="23128"/>
    <cellStyle name="SAPBEXItemHeader 31" xfId="4232"/>
    <cellStyle name="SAPBEXItemHeader 31 2" xfId="6770"/>
    <cellStyle name="SAPBEXItemHeader 31 3" xfId="9746"/>
    <cellStyle name="SAPBEXItemHeader 31 4" xfId="11227"/>
    <cellStyle name="SAPBEXItemHeader 31 5" xfId="13631"/>
    <cellStyle name="SAPBEXItemHeader 31 6" xfId="15558"/>
    <cellStyle name="SAPBEXItemHeader 31 7" xfId="18327"/>
    <cellStyle name="SAPBEXItemHeader 31 8" xfId="20254"/>
    <cellStyle name="SAPBEXItemHeader 31 9" xfId="22902"/>
    <cellStyle name="SAPBEXItemHeader 32" xfId="4275"/>
    <cellStyle name="SAPBEXItemHeader 32 2" xfId="6813"/>
    <cellStyle name="SAPBEXItemHeader 32 3" xfId="8787"/>
    <cellStyle name="SAPBEXItemHeader 32 4" xfId="10577"/>
    <cellStyle name="SAPBEXItemHeader 32 5" xfId="12923"/>
    <cellStyle name="SAPBEXItemHeader 32 6" xfId="16379"/>
    <cellStyle name="SAPBEXItemHeader 32 7" xfId="17619"/>
    <cellStyle name="SAPBEXItemHeader 32 8" xfId="21075"/>
    <cellStyle name="SAPBEXItemHeader 32 9" xfId="22249"/>
    <cellStyle name="SAPBEXItemHeader 33" xfId="4318"/>
    <cellStyle name="SAPBEXItemHeader 33 2" xfId="6856"/>
    <cellStyle name="SAPBEXItemHeader 33 3" xfId="9030"/>
    <cellStyle name="SAPBEXItemHeader 33 4" xfId="11675"/>
    <cellStyle name="SAPBEXItemHeader 33 5" xfId="14122"/>
    <cellStyle name="SAPBEXItemHeader 33 6" xfId="16923"/>
    <cellStyle name="SAPBEXItemHeader 33 7" xfId="18818"/>
    <cellStyle name="SAPBEXItemHeader 33 8" xfId="21619"/>
    <cellStyle name="SAPBEXItemHeader 33 9" xfId="23349"/>
    <cellStyle name="SAPBEXItemHeader 34" xfId="4361"/>
    <cellStyle name="SAPBEXItemHeader 34 2" xfId="6899"/>
    <cellStyle name="SAPBEXItemHeader 34 3" xfId="9347"/>
    <cellStyle name="SAPBEXItemHeader 34 4" xfId="8467"/>
    <cellStyle name="SAPBEXItemHeader 34 5" xfId="12437"/>
    <cellStyle name="SAPBEXItemHeader 34 6" xfId="15572"/>
    <cellStyle name="SAPBEXItemHeader 34 7" xfId="17133"/>
    <cellStyle name="SAPBEXItemHeader 34 8" xfId="20268"/>
    <cellStyle name="SAPBEXItemHeader 34 9" xfId="21817"/>
    <cellStyle name="SAPBEXItemHeader 35" xfId="4404"/>
    <cellStyle name="SAPBEXItemHeader 35 2" xfId="6942"/>
    <cellStyle name="SAPBEXItemHeader 35 3" xfId="9842"/>
    <cellStyle name="SAPBEXItemHeader 35 4" xfId="10846"/>
    <cellStyle name="SAPBEXItemHeader 35 5" xfId="13211"/>
    <cellStyle name="SAPBEXItemHeader 35 6" xfId="16601"/>
    <cellStyle name="SAPBEXItemHeader 35 7" xfId="17907"/>
    <cellStyle name="SAPBEXItemHeader 35 8" xfId="21297"/>
    <cellStyle name="SAPBEXItemHeader 35 9" xfId="22517"/>
    <cellStyle name="SAPBEXItemHeader 36" xfId="4447"/>
    <cellStyle name="SAPBEXItemHeader 36 2" xfId="6985"/>
    <cellStyle name="SAPBEXItemHeader 36 3" xfId="5540"/>
    <cellStyle name="SAPBEXItemHeader 36 4" xfId="8062"/>
    <cellStyle name="SAPBEXItemHeader 36 5" xfId="12377"/>
    <cellStyle name="SAPBEXItemHeader 36 6" xfId="15935"/>
    <cellStyle name="SAPBEXItemHeader 36 7" xfId="17073"/>
    <cellStyle name="SAPBEXItemHeader 36 8" xfId="20631"/>
    <cellStyle name="SAPBEXItemHeader 36 9" xfId="21762"/>
    <cellStyle name="SAPBEXItemHeader 37" xfId="4416"/>
    <cellStyle name="SAPBEXItemHeader 37 2" xfId="6954"/>
    <cellStyle name="SAPBEXItemHeader 37 3" xfId="9564"/>
    <cellStyle name="SAPBEXItemHeader 37 4" xfId="11591"/>
    <cellStyle name="SAPBEXItemHeader 37 5" xfId="14029"/>
    <cellStyle name="SAPBEXItemHeader 37 6" xfId="15215"/>
    <cellStyle name="SAPBEXItemHeader 37 7" xfId="18725"/>
    <cellStyle name="SAPBEXItemHeader 37 8" xfId="19911"/>
    <cellStyle name="SAPBEXItemHeader 37 9" xfId="23265"/>
    <cellStyle name="SAPBEXItemHeader 38" xfId="4533"/>
    <cellStyle name="SAPBEXItemHeader 38 2" xfId="7071"/>
    <cellStyle name="SAPBEXItemHeader 38 3" xfId="9438"/>
    <cellStyle name="SAPBEXItemHeader 38 4" xfId="12090"/>
    <cellStyle name="SAPBEXItemHeader 38 5" xfId="14570"/>
    <cellStyle name="SAPBEXItemHeader 38 6" xfId="15938"/>
    <cellStyle name="SAPBEXItemHeader 38 7" xfId="19266"/>
    <cellStyle name="SAPBEXItemHeader 38 8" xfId="20634"/>
    <cellStyle name="SAPBEXItemHeader 38 9" xfId="23762"/>
    <cellStyle name="SAPBEXItemHeader 39" xfId="4576"/>
    <cellStyle name="SAPBEXItemHeader 39 2" xfId="7114"/>
    <cellStyle name="SAPBEXItemHeader 39 3" xfId="10037"/>
    <cellStyle name="SAPBEXItemHeader 39 4" xfId="10704"/>
    <cellStyle name="SAPBEXItemHeader 39 5" xfId="13057"/>
    <cellStyle name="SAPBEXItemHeader 39 6" xfId="16504"/>
    <cellStyle name="SAPBEXItemHeader 39 7" xfId="17753"/>
    <cellStyle name="SAPBEXItemHeader 39 8" xfId="21200"/>
    <cellStyle name="SAPBEXItemHeader 39 9" xfId="22377"/>
    <cellStyle name="SAPBEXItemHeader 4" xfId="3178"/>
    <cellStyle name="SAPBEXItemHeader 4 2" xfId="5716"/>
    <cellStyle name="SAPBEXItemHeader 4 3" xfId="9501"/>
    <cellStyle name="SAPBEXItemHeader 4 4" xfId="10412"/>
    <cellStyle name="SAPBEXItemHeader 4 5" xfId="12737"/>
    <cellStyle name="SAPBEXItemHeader 4 6" xfId="15291"/>
    <cellStyle name="SAPBEXItemHeader 4 7" xfId="17433"/>
    <cellStyle name="SAPBEXItemHeader 4 8" xfId="19987"/>
    <cellStyle name="SAPBEXItemHeader 4 9" xfId="22083"/>
    <cellStyle name="SAPBEXItemHeader 40" xfId="4619"/>
    <cellStyle name="SAPBEXItemHeader 40 2" xfId="7157"/>
    <cellStyle name="SAPBEXItemHeader 40 3" xfId="8898"/>
    <cellStyle name="SAPBEXItemHeader 40 4" xfId="11582"/>
    <cellStyle name="SAPBEXItemHeader 40 5" xfId="14019"/>
    <cellStyle name="SAPBEXItemHeader 40 6" xfId="13929"/>
    <cellStyle name="SAPBEXItemHeader 40 7" xfId="18715"/>
    <cellStyle name="SAPBEXItemHeader 40 8" xfId="18625"/>
    <cellStyle name="SAPBEXItemHeader 40 9" xfId="23256"/>
    <cellStyle name="SAPBEXItemHeader 41" xfId="4662"/>
    <cellStyle name="SAPBEXItemHeader 41 2" xfId="7200"/>
    <cellStyle name="SAPBEXItemHeader 41 3" xfId="8652"/>
    <cellStyle name="SAPBEXItemHeader 41 4" xfId="11332"/>
    <cellStyle name="SAPBEXItemHeader 41 5" xfId="13741"/>
    <cellStyle name="SAPBEXItemHeader 41 6" xfId="15185"/>
    <cellStyle name="SAPBEXItemHeader 41 7" xfId="18437"/>
    <cellStyle name="SAPBEXItemHeader 41 8" xfId="19881"/>
    <cellStyle name="SAPBEXItemHeader 41 9" xfId="23006"/>
    <cellStyle name="SAPBEXItemHeader 42" xfId="4704"/>
    <cellStyle name="SAPBEXItemHeader 42 2" xfId="7242"/>
    <cellStyle name="SAPBEXItemHeader 42 3" xfId="8258"/>
    <cellStyle name="SAPBEXItemHeader 42 4" xfId="11147"/>
    <cellStyle name="SAPBEXItemHeader 42 5" xfId="13543"/>
    <cellStyle name="SAPBEXItemHeader 42 6" xfId="15704"/>
    <cellStyle name="SAPBEXItemHeader 42 7" xfId="18239"/>
    <cellStyle name="SAPBEXItemHeader 42 8" xfId="20400"/>
    <cellStyle name="SAPBEXItemHeader 42 9" xfId="22820"/>
    <cellStyle name="SAPBEXItemHeader 43" xfId="4747"/>
    <cellStyle name="SAPBEXItemHeader 43 2" xfId="7285"/>
    <cellStyle name="SAPBEXItemHeader 43 3" xfId="10161"/>
    <cellStyle name="SAPBEXItemHeader 43 4" xfId="8667"/>
    <cellStyle name="SAPBEXItemHeader 43 5" xfId="12958"/>
    <cellStyle name="SAPBEXItemHeader 43 6" xfId="15819"/>
    <cellStyle name="SAPBEXItemHeader 43 7" xfId="17654"/>
    <cellStyle name="SAPBEXItemHeader 43 8" xfId="20515"/>
    <cellStyle name="SAPBEXItemHeader 43 9" xfId="22283"/>
    <cellStyle name="SAPBEXItemHeader 44" xfId="4775"/>
    <cellStyle name="SAPBEXItemHeader 44 2" xfId="7313"/>
    <cellStyle name="SAPBEXItemHeader 44 3" xfId="9713"/>
    <cellStyle name="SAPBEXItemHeader 44 4" xfId="11094"/>
    <cellStyle name="SAPBEXItemHeader 44 5" xfId="12416"/>
    <cellStyle name="SAPBEXItemHeader 44 6" xfId="15673"/>
    <cellStyle name="SAPBEXItemHeader 44 7" xfId="17112"/>
    <cellStyle name="SAPBEXItemHeader 44 8" xfId="20369"/>
    <cellStyle name="SAPBEXItemHeader 44 9" xfId="21797"/>
    <cellStyle name="SAPBEXItemHeader 45" xfId="4809"/>
    <cellStyle name="SAPBEXItemHeader 45 2" xfId="7347"/>
    <cellStyle name="SAPBEXItemHeader 45 3" xfId="7994"/>
    <cellStyle name="SAPBEXItemHeader 45 4" xfId="10858"/>
    <cellStyle name="SAPBEXItemHeader 45 5" xfId="13223"/>
    <cellStyle name="SAPBEXItemHeader 45 6" xfId="16205"/>
    <cellStyle name="SAPBEXItemHeader 45 7" xfId="17919"/>
    <cellStyle name="SAPBEXItemHeader 45 8" xfId="20901"/>
    <cellStyle name="SAPBEXItemHeader 45 9" xfId="22529"/>
    <cellStyle name="SAPBEXItemHeader 46" xfId="4852"/>
    <cellStyle name="SAPBEXItemHeader 46 2" xfId="7390"/>
    <cellStyle name="SAPBEXItemHeader 46 3" xfId="9244"/>
    <cellStyle name="SAPBEXItemHeader 46 4" xfId="12295"/>
    <cellStyle name="SAPBEXItemHeader 46 5" xfId="14308"/>
    <cellStyle name="SAPBEXItemHeader 46 6" xfId="15379"/>
    <cellStyle name="SAPBEXItemHeader 46 7" xfId="19004"/>
    <cellStyle name="SAPBEXItemHeader 46 8" xfId="20075"/>
    <cellStyle name="SAPBEXItemHeader 46 9" xfId="23522"/>
    <cellStyle name="SAPBEXItemHeader 47" xfId="4821"/>
    <cellStyle name="SAPBEXItemHeader 47 2" xfId="7359"/>
    <cellStyle name="SAPBEXItemHeader 47 3" xfId="9052"/>
    <cellStyle name="SAPBEXItemHeader 47 4" xfId="12131"/>
    <cellStyle name="SAPBEXItemHeader 47 5" xfId="14613"/>
    <cellStyle name="SAPBEXItemHeader 47 6" xfId="16640"/>
    <cellStyle name="SAPBEXItemHeader 47 7" xfId="19309"/>
    <cellStyle name="SAPBEXItemHeader 47 8" xfId="21336"/>
    <cellStyle name="SAPBEXItemHeader 47 9" xfId="23805"/>
    <cellStyle name="SAPBEXItemHeader 48" xfId="4932"/>
    <cellStyle name="SAPBEXItemHeader 48 2" xfId="7470"/>
    <cellStyle name="SAPBEXItemHeader 48 3" xfId="9798"/>
    <cellStyle name="SAPBEXItemHeader 48 4" xfId="11303"/>
    <cellStyle name="SAPBEXItemHeader 48 5" xfId="13710"/>
    <cellStyle name="SAPBEXItemHeader 48 6" xfId="14962"/>
    <cellStyle name="SAPBEXItemHeader 48 7" xfId="18406"/>
    <cellStyle name="SAPBEXItemHeader 48 8" xfId="19658"/>
    <cellStyle name="SAPBEXItemHeader 48 9" xfId="22977"/>
    <cellStyle name="SAPBEXItemHeader 49" xfId="4971"/>
    <cellStyle name="SAPBEXItemHeader 49 2" xfId="7509"/>
    <cellStyle name="SAPBEXItemHeader 49 3" xfId="10009"/>
    <cellStyle name="SAPBEXItemHeader 49 4" xfId="10986"/>
    <cellStyle name="SAPBEXItemHeader 49 5" xfId="13360"/>
    <cellStyle name="SAPBEXItemHeader 49 6" xfId="16729"/>
    <cellStyle name="SAPBEXItemHeader 49 7" xfId="18056"/>
    <cellStyle name="SAPBEXItemHeader 49 8" xfId="21425"/>
    <cellStyle name="SAPBEXItemHeader 49 9" xfId="22659"/>
    <cellStyle name="SAPBEXItemHeader 5" xfId="3221"/>
    <cellStyle name="SAPBEXItemHeader 5 2" xfId="5759"/>
    <cellStyle name="SAPBEXItemHeader 5 3" xfId="8967"/>
    <cellStyle name="SAPBEXItemHeader 5 4" xfId="11827"/>
    <cellStyle name="SAPBEXItemHeader 5 5" xfId="14285"/>
    <cellStyle name="SAPBEXItemHeader 5 6" xfId="15549"/>
    <cellStyle name="SAPBEXItemHeader 5 7" xfId="18981"/>
    <cellStyle name="SAPBEXItemHeader 5 8" xfId="20245"/>
    <cellStyle name="SAPBEXItemHeader 5 9" xfId="23502"/>
    <cellStyle name="SAPBEXItemHeader 50" xfId="5009"/>
    <cellStyle name="SAPBEXItemHeader 50 2" xfId="7547"/>
    <cellStyle name="SAPBEXItemHeader 50 3" xfId="9427"/>
    <cellStyle name="SAPBEXItemHeader 50 4" xfId="12121"/>
    <cellStyle name="SAPBEXItemHeader 50 5" xfId="14320"/>
    <cellStyle name="SAPBEXItemHeader 50 6" xfId="15360"/>
    <cellStyle name="SAPBEXItemHeader 50 7" xfId="19016"/>
    <cellStyle name="SAPBEXItemHeader 50 8" xfId="20056"/>
    <cellStyle name="SAPBEXItemHeader 50 9" xfId="23534"/>
    <cellStyle name="SAPBEXItemHeader 51" xfId="5046"/>
    <cellStyle name="SAPBEXItemHeader 51 2" xfId="7584"/>
    <cellStyle name="SAPBEXItemHeader 51 3" xfId="9774"/>
    <cellStyle name="SAPBEXItemHeader 51 4" xfId="11251"/>
    <cellStyle name="SAPBEXItemHeader 51 5" xfId="13656"/>
    <cellStyle name="SAPBEXItemHeader 51 6" xfId="15076"/>
    <cellStyle name="SAPBEXItemHeader 51 7" xfId="18352"/>
    <cellStyle name="SAPBEXItemHeader 51 8" xfId="19772"/>
    <cellStyle name="SAPBEXItemHeader 51 9" xfId="22925"/>
    <cellStyle name="SAPBEXItemHeader 52" xfId="5076"/>
    <cellStyle name="SAPBEXItemHeader 52 2" xfId="7614"/>
    <cellStyle name="SAPBEXItemHeader 52 3" xfId="9201"/>
    <cellStyle name="SAPBEXItemHeader 52 4" xfId="11604"/>
    <cellStyle name="SAPBEXItemHeader 52 5" xfId="14042"/>
    <cellStyle name="SAPBEXItemHeader 52 6" xfId="16586"/>
    <cellStyle name="SAPBEXItemHeader 52 7" xfId="18738"/>
    <cellStyle name="SAPBEXItemHeader 52 8" xfId="21282"/>
    <cellStyle name="SAPBEXItemHeader 52 9" xfId="23278"/>
    <cellStyle name="SAPBEXItemHeader 53" xfId="5102"/>
    <cellStyle name="SAPBEXItemHeader 53 2" xfId="7640"/>
    <cellStyle name="SAPBEXItemHeader 53 3" xfId="8032"/>
    <cellStyle name="SAPBEXItemHeader 53 4" xfId="12126"/>
    <cellStyle name="SAPBEXItemHeader 53 5" xfId="14608"/>
    <cellStyle name="SAPBEXItemHeader 53 6" xfId="16657"/>
    <cellStyle name="SAPBEXItemHeader 53 7" xfId="19304"/>
    <cellStyle name="SAPBEXItemHeader 53 8" xfId="21353"/>
    <cellStyle name="SAPBEXItemHeader 53 9" xfId="23800"/>
    <cellStyle name="SAPBEXItemHeader 54" xfId="5150"/>
    <cellStyle name="SAPBEXItemHeader 54 2" xfId="7688"/>
    <cellStyle name="SAPBEXItemHeader 54 3" xfId="9325"/>
    <cellStyle name="SAPBEXItemHeader 54 4" xfId="12197"/>
    <cellStyle name="SAPBEXItemHeader 54 5" xfId="14746"/>
    <cellStyle name="SAPBEXItemHeader 54 6" xfId="16660"/>
    <cellStyle name="SAPBEXItemHeader 54 7" xfId="19442"/>
    <cellStyle name="SAPBEXItemHeader 54 8" xfId="21356"/>
    <cellStyle name="SAPBEXItemHeader 54 9" xfId="23931"/>
    <cellStyle name="SAPBEXItemHeader 55" xfId="5219"/>
    <cellStyle name="SAPBEXItemHeader 55 2" xfId="7758"/>
    <cellStyle name="SAPBEXItemHeader 55 3" xfId="8098"/>
    <cellStyle name="SAPBEXItemHeader 55 4" xfId="11930"/>
    <cellStyle name="SAPBEXItemHeader 55 5" xfId="14403"/>
    <cellStyle name="SAPBEXItemHeader 55 6" xfId="16352"/>
    <cellStyle name="SAPBEXItemHeader 55 7" xfId="19099"/>
    <cellStyle name="SAPBEXItemHeader 55 8" xfId="21048"/>
    <cellStyle name="SAPBEXItemHeader 55 9" xfId="23605"/>
    <cellStyle name="SAPBEXItemHeader 56" xfId="5257"/>
    <cellStyle name="SAPBEXItemHeader 56 2" xfId="9605"/>
    <cellStyle name="SAPBEXItemHeader 56 3" xfId="10291"/>
    <cellStyle name="SAPBEXItemHeader 56 4" xfId="12604"/>
    <cellStyle name="SAPBEXItemHeader 56 5" xfId="16825"/>
    <cellStyle name="SAPBEXItemHeader 56 6" xfId="17300"/>
    <cellStyle name="SAPBEXItemHeader 56 7" xfId="21521"/>
    <cellStyle name="SAPBEXItemHeader 56 8" xfId="21961"/>
    <cellStyle name="SAPBEXItemHeader 57" xfId="9115"/>
    <cellStyle name="SAPBEXItemHeader 58" xfId="10302"/>
    <cellStyle name="SAPBEXItemHeader 59" xfId="12616"/>
    <cellStyle name="SAPBEXItemHeader 6" xfId="3264"/>
    <cellStyle name="SAPBEXItemHeader 6 2" xfId="5802"/>
    <cellStyle name="SAPBEXItemHeader 6 3" xfId="9342"/>
    <cellStyle name="SAPBEXItemHeader 6 4" xfId="10933"/>
    <cellStyle name="SAPBEXItemHeader 6 5" xfId="13304"/>
    <cellStyle name="SAPBEXItemHeader 6 6" xfId="15174"/>
    <cellStyle name="SAPBEXItemHeader 6 7" xfId="18000"/>
    <cellStyle name="SAPBEXItemHeader 6 8" xfId="19870"/>
    <cellStyle name="SAPBEXItemHeader 6 9" xfId="22604"/>
    <cellStyle name="SAPBEXItemHeader 60" xfId="15261"/>
    <cellStyle name="SAPBEXItemHeader 61" xfId="17312"/>
    <cellStyle name="SAPBEXItemHeader 62" xfId="19957"/>
    <cellStyle name="SAPBEXItemHeader 63" xfId="21972"/>
    <cellStyle name="SAPBEXItemHeader 7" xfId="3307"/>
    <cellStyle name="SAPBEXItemHeader 7 2" xfId="5845"/>
    <cellStyle name="SAPBEXItemHeader 7 3" xfId="8602"/>
    <cellStyle name="SAPBEXItemHeader 7 4" xfId="10617"/>
    <cellStyle name="SAPBEXItemHeader 7 5" xfId="12965"/>
    <cellStyle name="SAPBEXItemHeader 7 6" xfId="16996"/>
    <cellStyle name="SAPBEXItemHeader 7 7" xfId="17661"/>
    <cellStyle name="SAPBEXItemHeader 7 8" xfId="21692"/>
    <cellStyle name="SAPBEXItemHeader 7 9" xfId="22290"/>
    <cellStyle name="SAPBEXItemHeader 8" xfId="3350"/>
    <cellStyle name="SAPBEXItemHeader 8 2" xfId="5888"/>
    <cellStyle name="SAPBEXItemHeader 8 3" xfId="7777"/>
    <cellStyle name="SAPBEXItemHeader 8 4" xfId="11199"/>
    <cellStyle name="SAPBEXItemHeader 8 5" xfId="13600"/>
    <cellStyle name="SAPBEXItemHeader 8 6" xfId="15116"/>
    <cellStyle name="SAPBEXItemHeader 8 7" xfId="18296"/>
    <cellStyle name="SAPBEXItemHeader 8 8" xfId="19812"/>
    <cellStyle name="SAPBEXItemHeader 8 9" xfId="22874"/>
    <cellStyle name="SAPBEXItemHeader 9" xfId="3393"/>
    <cellStyle name="SAPBEXItemHeader 9 2" xfId="5931"/>
    <cellStyle name="SAPBEXItemHeader 9 3" xfId="8569"/>
    <cellStyle name="SAPBEXItemHeader 9 4" xfId="11328"/>
    <cellStyle name="SAPBEXItemHeader 9 5" xfId="13737"/>
    <cellStyle name="SAPBEXItemHeader 9 6" xfId="15723"/>
    <cellStyle name="SAPBEXItemHeader 9 7" xfId="18433"/>
    <cellStyle name="SAPBEXItemHeader 9 8" xfId="20419"/>
    <cellStyle name="SAPBEXItemHeader 9 9" xfId="23002"/>
    <cellStyle name="SAPBEXresData" xfId="2971"/>
    <cellStyle name="SAPBEXresData 10" xfId="3437"/>
    <cellStyle name="SAPBEXresData 10 2" xfId="5975"/>
    <cellStyle name="SAPBEXresData 10 3" xfId="8008"/>
    <cellStyle name="SAPBEXresData 10 4" xfId="11270"/>
    <cellStyle name="SAPBEXresData 10 5" xfId="13357"/>
    <cellStyle name="SAPBEXresData 10 6" xfId="16556"/>
    <cellStyle name="SAPBEXresData 10 7" xfId="18053"/>
    <cellStyle name="SAPBEXresData 10 8" xfId="21252"/>
    <cellStyle name="SAPBEXresData 10 9" xfId="22656"/>
    <cellStyle name="SAPBEXresData 11" xfId="3418"/>
    <cellStyle name="SAPBEXresData 11 2" xfId="5956"/>
    <cellStyle name="SAPBEXresData 11 3" xfId="5443"/>
    <cellStyle name="SAPBEXresData 11 4" xfId="8435"/>
    <cellStyle name="SAPBEXresData 11 5" xfId="12379"/>
    <cellStyle name="SAPBEXresData 11 6" xfId="15072"/>
    <cellStyle name="SAPBEXresData 11 7" xfId="17075"/>
    <cellStyle name="SAPBEXresData 11 8" xfId="19768"/>
    <cellStyle name="SAPBEXresData 11 9" xfId="21764"/>
    <cellStyle name="SAPBEXresData 12" xfId="3523"/>
    <cellStyle name="SAPBEXresData 12 2" xfId="6061"/>
    <cellStyle name="SAPBEXresData 12 3" xfId="7806"/>
    <cellStyle name="SAPBEXresData 12 4" xfId="11144"/>
    <cellStyle name="SAPBEXresData 12 5" xfId="13540"/>
    <cellStyle name="SAPBEXresData 12 6" xfId="15306"/>
    <cellStyle name="SAPBEXresData 12 7" xfId="18236"/>
    <cellStyle name="SAPBEXresData 12 8" xfId="20002"/>
    <cellStyle name="SAPBEXresData 12 9" xfId="22817"/>
    <cellStyle name="SAPBEXresData 13" xfId="3566"/>
    <cellStyle name="SAPBEXresData 13 2" xfId="6104"/>
    <cellStyle name="SAPBEXresData 13 3" xfId="5502"/>
    <cellStyle name="SAPBEXresData 13 4" xfId="12268"/>
    <cellStyle name="SAPBEXresData 13 5" xfId="13133"/>
    <cellStyle name="SAPBEXresData 13 6" xfId="12507"/>
    <cellStyle name="SAPBEXresData 13 7" xfId="17829"/>
    <cellStyle name="SAPBEXresData 13 8" xfId="17203"/>
    <cellStyle name="SAPBEXresData 13 9" xfId="22450"/>
    <cellStyle name="SAPBEXresData 14" xfId="3521"/>
    <cellStyle name="SAPBEXresData 14 2" xfId="6059"/>
    <cellStyle name="SAPBEXresData 14 3" xfId="9890"/>
    <cellStyle name="SAPBEXresData 14 4" xfId="10791"/>
    <cellStyle name="SAPBEXresData 14 5" xfId="13150"/>
    <cellStyle name="SAPBEXresData 14 6" xfId="15564"/>
    <cellStyle name="SAPBEXresData 14 7" xfId="17846"/>
    <cellStyle name="SAPBEXresData 14 8" xfId="20260"/>
    <cellStyle name="SAPBEXresData 14 9" xfId="22462"/>
    <cellStyle name="SAPBEXresData 15" xfId="3635"/>
    <cellStyle name="SAPBEXresData 15 2" xfId="6173"/>
    <cellStyle name="SAPBEXresData 15 3" xfId="8705"/>
    <cellStyle name="SAPBEXresData 15 4" xfId="11502"/>
    <cellStyle name="SAPBEXresData 15 5" xfId="12836"/>
    <cellStyle name="SAPBEXresData 15 6" xfId="16498"/>
    <cellStyle name="SAPBEXresData 15 7" xfId="17532"/>
    <cellStyle name="SAPBEXresData 15 8" xfId="21194"/>
    <cellStyle name="SAPBEXresData 15 9" xfId="22169"/>
    <cellStyle name="SAPBEXresData 16" xfId="3678"/>
    <cellStyle name="SAPBEXresData 16 2" xfId="6216"/>
    <cellStyle name="SAPBEXresData 16 3" xfId="9788"/>
    <cellStyle name="SAPBEXresData 16 4" xfId="11819"/>
    <cellStyle name="SAPBEXresData 16 5" xfId="14276"/>
    <cellStyle name="SAPBEXresData 16 6" xfId="15239"/>
    <cellStyle name="SAPBEXresData 16 7" xfId="18972"/>
    <cellStyle name="SAPBEXresData 16 8" xfId="19935"/>
    <cellStyle name="SAPBEXresData 16 9" xfId="23494"/>
    <cellStyle name="SAPBEXresData 17" xfId="3695"/>
    <cellStyle name="SAPBEXresData 17 2" xfId="6233"/>
    <cellStyle name="SAPBEXresData 17 3" xfId="9816"/>
    <cellStyle name="SAPBEXresData 17 4" xfId="10338"/>
    <cellStyle name="SAPBEXresData 17 5" xfId="12658"/>
    <cellStyle name="SAPBEXresData 17 6" xfId="16094"/>
    <cellStyle name="SAPBEXresData 17 7" xfId="17354"/>
    <cellStyle name="SAPBEXresData 17 8" xfId="20790"/>
    <cellStyle name="SAPBEXresData 17 9" xfId="22009"/>
    <cellStyle name="SAPBEXresData 18" xfId="3740"/>
    <cellStyle name="SAPBEXresData 18 2" xfId="6278"/>
    <cellStyle name="SAPBEXresData 18 3" xfId="9553"/>
    <cellStyle name="SAPBEXresData 18 4" xfId="12064"/>
    <cellStyle name="SAPBEXresData 18 5" xfId="14544"/>
    <cellStyle name="SAPBEXresData 18 6" xfId="14363"/>
    <cellStyle name="SAPBEXresData 18 7" xfId="19240"/>
    <cellStyle name="SAPBEXresData 18 8" xfId="19059"/>
    <cellStyle name="SAPBEXresData 18 9" xfId="23736"/>
    <cellStyle name="SAPBEXresData 19" xfId="3757"/>
    <cellStyle name="SAPBEXresData 19 2" xfId="6295"/>
    <cellStyle name="SAPBEXresData 19 3" xfId="10181"/>
    <cellStyle name="SAPBEXresData 19 4" xfId="10549"/>
    <cellStyle name="SAPBEXresData 19 5" xfId="12892"/>
    <cellStyle name="SAPBEXresData 19 6" xfId="15823"/>
    <cellStyle name="SAPBEXresData 19 7" xfId="17588"/>
    <cellStyle name="SAPBEXresData 19 8" xfId="20519"/>
    <cellStyle name="SAPBEXresData 19 9" xfId="22220"/>
    <cellStyle name="SAPBEXresData 2" xfId="3090"/>
    <cellStyle name="SAPBEXresData 2 2" xfId="5628"/>
    <cellStyle name="SAPBEXresData 2 3" xfId="9682"/>
    <cellStyle name="SAPBEXresData 2 4" xfId="10374"/>
    <cellStyle name="SAPBEXresData 2 5" xfId="12696"/>
    <cellStyle name="SAPBEXresData 2 6" xfId="13441"/>
    <cellStyle name="SAPBEXresData 2 7" xfId="17392"/>
    <cellStyle name="SAPBEXresData 2 8" xfId="18137"/>
    <cellStyle name="SAPBEXresData 2 9" xfId="22045"/>
    <cellStyle name="SAPBEXresData 20" xfId="3741"/>
    <cellStyle name="SAPBEXresData 20 2" xfId="6279"/>
    <cellStyle name="SAPBEXresData 20 3" xfId="8410"/>
    <cellStyle name="SAPBEXresData 20 4" xfId="12293"/>
    <cellStyle name="SAPBEXresData 20 5" xfId="14336"/>
    <cellStyle name="SAPBEXresData 20 6" xfId="16786"/>
    <cellStyle name="SAPBEXresData 20 7" xfId="19032"/>
    <cellStyle name="SAPBEXresData 20 8" xfId="21482"/>
    <cellStyle name="SAPBEXresData 20 9" xfId="23548"/>
    <cellStyle name="SAPBEXresData 21" xfId="3852"/>
    <cellStyle name="SAPBEXresData 21 2" xfId="6390"/>
    <cellStyle name="SAPBEXresData 21 3" xfId="8027"/>
    <cellStyle name="SAPBEXresData 21 4" xfId="10707"/>
    <cellStyle name="SAPBEXresData 21 5" xfId="13061"/>
    <cellStyle name="SAPBEXresData 21 6" xfId="16778"/>
    <cellStyle name="SAPBEXresData 21 7" xfId="17757"/>
    <cellStyle name="SAPBEXresData 21 8" xfId="21474"/>
    <cellStyle name="SAPBEXresData 21 9" xfId="22380"/>
    <cellStyle name="SAPBEXresData 22" xfId="3869"/>
    <cellStyle name="SAPBEXresData 22 2" xfId="6407"/>
    <cellStyle name="SAPBEXresData 22 3" xfId="9845"/>
    <cellStyle name="SAPBEXresData 22 4" xfId="8196"/>
    <cellStyle name="SAPBEXresData 22 5" xfId="14940"/>
    <cellStyle name="SAPBEXresData 22 6" xfId="15316"/>
    <cellStyle name="SAPBEXresData 22 7" xfId="19636"/>
    <cellStyle name="SAPBEXresData 22 8" xfId="20012"/>
    <cellStyle name="SAPBEXresData 22 9" xfId="24103"/>
    <cellStyle name="SAPBEXresData 23" xfId="3914"/>
    <cellStyle name="SAPBEXresData 23 2" xfId="6452"/>
    <cellStyle name="SAPBEXresData 23 3" xfId="9227"/>
    <cellStyle name="SAPBEXresData 23 4" xfId="12294"/>
    <cellStyle name="SAPBEXresData 23 5" xfId="14131"/>
    <cellStyle name="SAPBEXresData 23 6" xfId="16882"/>
    <cellStyle name="SAPBEXresData 23 7" xfId="18827"/>
    <cellStyle name="SAPBEXresData 23 8" xfId="21578"/>
    <cellStyle name="SAPBEXresData 23 9" xfId="23357"/>
    <cellStyle name="SAPBEXresData 24" xfId="3957"/>
    <cellStyle name="SAPBEXresData 24 2" xfId="6495"/>
    <cellStyle name="SAPBEXresData 24 3" xfId="7805"/>
    <cellStyle name="SAPBEXresData 24 4" xfId="11907"/>
    <cellStyle name="SAPBEXresData 24 5" xfId="14379"/>
    <cellStyle name="SAPBEXresData 24 6" xfId="16933"/>
    <cellStyle name="SAPBEXresData 24 7" xfId="19075"/>
    <cellStyle name="SAPBEXresData 24 8" xfId="21629"/>
    <cellStyle name="SAPBEXresData 24 9" xfId="23582"/>
    <cellStyle name="SAPBEXresData 25" xfId="4000"/>
    <cellStyle name="SAPBEXresData 25 2" xfId="6538"/>
    <cellStyle name="SAPBEXresData 25 3" xfId="8715"/>
    <cellStyle name="SAPBEXresData 25 4" xfId="9116"/>
    <cellStyle name="SAPBEXresData 25 5" xfId="14934"/>
    <cellStyle name="SAPBEXresData 25 6" xfId="15584"/>
    <cellStyle name="SAPBEXresData 25 7" xfId="19630"/>
    <cellStyle name="SAPBEXresData 25 8" xfId="20280"/>
    <cellStyle name="SAPBEXresData 25 9" xfId="24097"/>
    <cellStyle name="SAPBEXresData 26" xfId="4017"/>
    <cellStyle name="SAPBEXresData 26 2" xfId="6555"/>
    <cellStyle name="SAPBEXresData 26 3" xfId="9057"/>
    <cellStyle name="SAPBEXresData 26 4" xfId="7853"/>
    <cellStyle name="SAPBEXresData 26 5" xfId="12398"/>
    <cellStyle name="SAPBEXresData 26 6" xfId="15494"/>
    <cellStyle name="SAPBEXresData 26 7" xfId="17094"/>
    <cellStyle name="SAPBEXresData 26 8" xfId="20190"/>
    <cellStyle name="SAPBEXresData 26 9" xfId="21782"/>
    <cellStyle name="SAPBEXresData 27" xfId="4042"/>
    <cellStyle name="SAPBEXresData 27 2" xfId="6580"/>
    <cellStyle name="SAPBEXresData 27 3" xfId="8385"/>
    <cellStyle name="SAPBEXresData 27 4" xfId="10535"/>
    <cellStyle name="SAPBEXresData 27 5" xfId="12878"/>
    <cellStyle name="SAPBEXresData 27 6" xfId="16388"/>
    <cellStyle name="SAPBEXresData 27 7" xfId="17574"/>
    <cellStyle name="SAPBEXresData 27 8" xfId="21084"/>
    <cellStyle name="SAPBEXresData 27 9" xfId="22206"/>
    <cellStyle name="SAPBEXresData 28" xfId="4105"/>
    <cellStyle name="SAPBEXresData 28 2" xfId="6643"/>
    <cellStyle name="SAPBEXresData 28 3" xfId="9651"/>
    <cellStyle name="SAPBEXresData 28 4" xfId="11732"/>
    <cellStyle name="SAPBEXresData 28 5" xfId="14183"/>
    <cellStyle name="SAPBEXresData 28 6" xfId="15407"/>
    <cellStyle name="SAPBEXresData 28 7" xfId="18879"/>
    <cellStyle name="SAPBEXresData 28 8" xfId="20103"/>
    <cellStyle name="SAPBEXresData 28 9" xfId="23406"/>
    <cellStyle name="SAPBEXresData 29" xfId="4148"/>
    <cellStyle name="SAPBEXresData 29 2" xfId="6686"/>
    <cellStyle name="SAPBEXresData 29 3" xfId="10016"/>
    <cellStyle name="SAPBEXresData 29 4" xfId="11671"/>
    <cellStyle name="SAPBEXresData 29 5" xfId="14118"/>
    <cellStyle name="SAPBEXresData 29 6" xfId="15237"/>
    <cellStyle name="SAPBEXresData 29 7" xfId="18814"/>
    <cellStyle name="SAPBEXresData 29 8" xfId="19933"/>
    <cellStyle name="SAPBEXresData 29 9" xfId="23345"/>
    <cellStyle name="SAPBEXresData 3" xfId="3136"/>
    <cellStyle name="SAPBEXresData 3 2" xfId="5674"/>
    <cellStyle name="SAPBEXresData 3 3" xfId="9705"/>
    <cellStyle name="SAPBEXresData 3 4" xfId="10844"/>
    <cellStyle name="SAPBEXresData 3 5" xfId="13209"/>
    <cellStyle name="SAPBEXresData 3 6" xfId="14026"/>
    <cellStyle name="SAPBEXresData 3 7" xfId="17905"/>
    <cellStyle name="SAPBEXresData 3 8" xfId="18722"/>
    <cellStyle name="SAPBEXresData 3 9" xfId="22515"/>
    <cellStyle name="SAPBEXresData 30" xfId="4191"/>
    <cellStyle name="SAPBEXresData 30 2" xfId="6729"/>
    <cellStyle name="SAPBEXresData 30 3" xfId="7793"/>
    <cellStyle name="SAPBEXresData 30 4" xfId="10983"/>
    <cellStyle name="SAPBEXresData 30 5" xfId="12969"/>
    <cellStyle name="SAPBEXresData 30 6" xfId="14982"/>
    <cellStyle name="SAPBEXresData 30 7" xfId="17665"/>
    <cellStyle name="SAPBEXresData 30 8" xfId="19678"/>
    <cellStyle name="SAPBEXresData 30 9" xfId="22293"/>
    <cellStyle name="SAPBEXresData 31" xfId="4233"/>
    <cellStyle name="SAPBEXresData 31 2" xfId="6771"/>
    <cellStyle name="SAPBEXresData 31 3" xfId="8231"/>
    <cellStyle name="SAPBEXresData 31 4" xfId="12049"/>
    <cellStyle name="SAPBEXresData 31 5" xfId="12590"/>
    <cellStyle name="SAPBEXresData 31 6" xfId="12503"/>
    <cellStyle name="SAPBEXresData 31 7" xfId="17286"/>
    <cellStyle name="SAPBEXresData 31 8" xfId="17199"/>
    <cellStyle name="SAPBEXresData 31 9" xfId="21949"/>
    <cellStyle name="SAPBEXresData 32" xfId="4276"/>
    <cellStyle name="SAPBEXresData 32 2" xfId="6814"/>
    <cellStyle name="SAPBEXresData 32 3" xfId="8214"/>
    <cellStyle name="SAPBEXresData 32 4" xfId="11271"/>
    <cellStyle name="SAPBEXresData 32 5" xfId="13677"/>
    <cellStyle name="SAPBEXresData 32 6" xfId="12802"/>
    <cellStyle name="SAPBEXresData 32 7" xfId="18373"/>
    <cellStyle name="SAPBEXresData 32 8" xfId="17498"/>
    <cellStyle name="SAPBEXresData 32 9" xfId="22945"/>
    <cellStyle name="SAPBEXresData 33" xfId="4319"/>
    <cellStyle name="SAPBEXresData 33 2" xfId="6857"/>
    <cellStyle name="SAPBEXresData 33 3" xfId="10053"/>
    <cellStyle name="SAPBEXresData 33 4" xfId="12050"/>
    <cellStyle name="SAPBEXresData 33 5" xfId="12322"/>
    <cellStyle name="SAPBEXresData 33 6" xfId="14166"/>
    <cellStyle name="SAPBEXresData 33 7" xfId="17018"/>
    <cellStyle name="SAPBEXresData 33 8" xfId="18862"/>
    <cellStyle name="SAPBEXresData 33 9" xfId="21712"/>
    <cellStyle name="SAPBEXresData 34" xfId="4362"/>
    <cellStyle name="SAPBEXresData 34 2" xfId="6900"/>
    <cellStyle name="SAPBEXresData 34 3" xfId="9735"/>
    <cellStyle name="SAPBEXresData 34 4" xfId="11295"/>
    <cellStyle name="SAPBEXresData 34 5" xfId="13702"/>
    <cellStyle name="SAPBEXresData 34 6" xfId="16386"/>
    <cellStyle name="SAPBEXresData 34 7" xfId="18398"/>
    <cellStyle name="SAPBEXresData 34 8" xfId="21082"/>
    <cellStyle name="SAPBEXresData 34 9" xfId="22969"/>
    <cellStyle name="SAPBEXresData 35" xfId="4405"/>
    <cellStyle name="SAPBEXresData 35 2" xfId="6943"/>
    <cellStyle name="SAPBEXresData 35 3" xfId="8248"/>
    <cellStyle name="SAPBEXresData 35 4" xfId="10909"/>
    <cellStyle name="SAPBEXresData 35 5" xfId="13279"/>
    <cellStyle name="SAPBEXresData 35 6" xfId="15769"/>
    <cellStyle name="SAPBEXresData 35 7" xfId="17975"/>
    <cellStyle name="SAPBEXresData 35 8" xfId="20465"/>
    <cellStyle name="SAPBEXresData 35 9" xfId="22580"/>
    <cellStyle name="SAPBEXresData 36" xfId="4448"/>
    <cellStyle name="SAPBEXresData 36 2" xfId="6986"/>
    <cellStyle name="SAPBEXresData 36 3" xfId="8761"/>
    <cellStyle name="SAPBEXresData 36 4" xfId="11851"/>
    <cellStyle name="SAPBEXresData 36 5" xfId="14313"/>
    <cellStyle name="SAPBEXresData 36 6" xfId="16426"/>
    <cellStyle name="SAPBEXresData 36 7" xfId="19009"/>
    <cellStyle name="SAPBEXresData 36 8" xfId="21122"/>
    <cellStyle name="SAPBEXresData 36 9" xfId="23527"/>
    <cellStyle name="SAPBEXresData 37" xfId="4471"/>
    <cellStyle name="SAPBEXresData 37 2" xfId="7009"/>
    <cellStyle name="SAPBEXresData 37 3" xfId="8931"/>
    <cellStyle name="SAPBEXresData 37 4" xfId="11667"/>
    <cellStyle name="SAPBEXresData 37 5" xfId="14114"/>
    <cellStyle name="SAPBEXresData 37 6" xfId="12497"/>
    <cellStyle name="SAPBEXresData 37 7" xfId="18810"/>
    <cellStyle name="SAPBEXresData 37 8" xfId="17193"/>
    <cellStyle name="SAPBEXresData 37 9" xfId="23342"/>
    <cellStyle name="SAPBEXresData 38" xfId="4534"/>
    <cellStyle name="SAPBEXresData 38 2" xfId="7072"/>
    <cellStyle name="SAPBEXresData 38 3" xfId="10198"/>
    <cellStyle name="SAPBEXresData 38 4" xfId="11788"/>
    <cellStyle name="SAPBEXresData 38 5" xfId="14877"/>
    <cellStyle name="SAPBEXresData 38 6" xfId="14973"/>
    <cellStyle name="SAPBEXresData 38 7" xfId="19573"/>
    <cellStyle name="SAPBEXresData 38 8" xfId="19669"/>
    <cellStyle name="SAPBEXresData 38 9" xfId="24047"/>
    <cellStyle name="SAPBEXresData 39" xfId="4577"/>
    <cellStyle name="SAPBEXresData 39 2" xfId="7115"/>
    <cellStyle name="SAPBEXresData 39 3" xfId="9739"/>
    <cellStyle name="SAPBEXresData 39 4" xfId="11426"/>
    <cellStyle name="SAPBEXresData 39 5" xfId="13844"/>
    <cellStyle name="SAPBEXresData 39 6" xfId="15032"/>
    <cellStyle name="SAPBEXresData 39 7" xfId="18540"/>
    <cellStyle name="SAPBEXresData 39 8" xfId="19728"/>
    <cellStyle name="SAPBEXresData 39 9" xfId="23101"/>
    <cellStyle name="SAPBEXresData 4" xfId="3179"/>
    <cellStyle name="SAPBEXresData 4 2" xfId="5717"/>
    <cellStyle name="SAPBEXresData 4 3" xfId="8218"/>
    <cellStyle name="SAPBEXresData 4 4" xfId="12140"/>
    <cellStyle name="SAPBEXresData 4 5" xfId="14623"/>
    <cellStyle name="SAPBEXresData 4 6" xfId="16808"/>
    <cellStyle name="SAPBEXresData 4 7" xfId="19319"/>
    <cellStyle name="SAPBEXresData 4 8" xfId="21504"/>
    <cellStyle name="SAPBEXresData 4 9" xfId="23814"/>
    <cellStyle name="SAPBEXresData 40" xfId="4620"/>
    <cellStyle name="SAPBEXresData 40 2" xfId="7158"/>
    <cellStyle name="SAPBEXresData 40 3" xfId="9741"/>
    <cellStyle name="SAPBEXresData 40 4" xfId="11507"/>
    <cellStyle name="SAPBEXresData 40 5" xfId="13934"/>
    <cellStyle name="SAPBEXresData 40 6" xfId="16168"/>
    <cellStyle name="SAPBEXresData 40 7" xfId="18630"/>
    <cellStyle name="SAPBEXresData 40 8" xfId="20864"/>
    <cellStyle name="SAPBEXresData 40 9" xfId="23181"/>
    <cellStyle name="SAPBEXresData 41" xfId="4663"/>
    <cellStyle name="SAPBEXresData 41 2" xfId="7201"/>
    <cellStyle name="SAPBEXresData 41 3" xfId="9615"/>
    <cellStyle name="SAPBEXresData 41 4" xfId="11255"/>
    <cellStyle name="SAPBEXresData 41 5" xfId="13660"/>
    <cellStyle name="SAPBEXresData 41 6" xfId="16590"/>
    <cellStyle name="SAPBEXresData 41 7" xfId="18356"/>
    <cellStyle name="SAPBEXresData 41 8" xfId="21286"/>
    <cellStyle name="SAPBEXresData 41 9" xfId="22929"/>
    <cellStyle name="SAPBEXresData 42" xfId="4705"/>
    <cellStyle name="SAPBEXresData 42 2" xfId="7243"/>
    <cellStyle name="SAPBEXresData 42 3" xfId="9408"/>
    <cellStyle name="SAPBEXresData 42 4" xfId="8367"/>
    <cellStyle name="SAPBEXresData 42 5" xfId="12525"/>
    <cellStyle name="SAPBEXresData 42 6" xfId="15447"/>
    <cellStyle name="SAPBEXresData 42 7" xfId="17221"/>
    <cellStyle name="SAPBEXresData 42 8" xfId="20143"/>
    <cellStyle name="SAPBEXresData 42 9" xfId="21892"/>
    <cellStyle name="SAPBEXresData 43" xfId="4748"/>
    <cellStyle name="SAPBEXresData 43 2" xfId="7286"/>
    <cellStyle name="SAPBEXresData 43 3" xfId="7929"/>
    <cellStyle name="SAPBEXresData 43 4" xfId="10935"/>
    <cellStyle name="SAPBEXresData 43 5" xfId="12333"/>
    <cellStyle name="SAPBEXresData 43 6" xfId="15800"/>
    <cellStyle name="SAPBEXresData 43 7" xfId="17029"/>
    <cellStyle name="SAPBEXresData 43 8" xfId="20496"/>
    <cellStyle name="SAPBEXresData 43 9" xfId="21722"/>
    <cellStyle name="SAPBEXresData 44" xfId="4765"/>
    <cellStyle name="SAPBEXresData 44 2" xfId="7303"/>
    <cellStyle name="SAPBEXresData 44 3" xfId="9595"/>
    <cellStyle name="SAPBEXresData 44 4" xfId="11506"/>
    <cellStyle name="SAPBEXresData 44 5" xfId="12346"/>
    <cellStyle name="SAPBEXresData 44 6" xfId="15782"/>
    <cellStyle name="SAPBEXresData 44 7" xfId="17042"/>
    <cellStyle name="SAPBEXresData 44 8" xfId="20478"/>
    <cellStyle name="SAPBEXresData 44 9" xfId="21734"/>
    <cellStyle name="SAPBEXresData 45" xfId="4810"/>
    <cellStyle name="SAPBEXresData 45 2" xfId="7348"/>
    <cellStyle name="SAPBEXresData 45 3" xfId="9548"/>
    <cellStyle name="SAPBEXresData 45 4" xfId="11576"/>
    <cellStyle name="SAPBEXresData 45 5" xfId="14883"/>
    <cellStyle name="SAPBEXresData 45 6" xfId="15191"/>
    <cellStyle name="SAPBEXresData 45 7" xfId="19579"/>
    <cellStyle name="SAPBEXresData 45 8" xfId="19887"/>
    <cellStyle name="SAPBEXresData 45 9" xfId="24051"/>
    <cellStyle name="SAPBEXresData 46" xfId="4853"/>
    <cellStyle name="SAPBEXresData 46 2" xfId="7391"/>
    <cellStyle name="SAPBEXresData 46 3" xfId="9480"/>
    <cellStyle name="SAPBEXresData 46 4" xfId="11822"/>
    <cellStyle name="SAPBEXresData 46 5" xfId="14279"/>
    <cellStyle name="SAPBEXresData 46 6" xfId="16624"/>
    <cellStyle name="SAPBEXresData 46 7" xfId="18975"/>
    <cellStyle name="SAPBEXresData 46 8" xfId="21320"/>
    <cellStyle name="SAPBEXresData 46 9" xfId="23497"/>
    <cellStyle name="SAPBEXresData 47" xfId="4876"/>
    <cellStyle name="SAPBEXresData 47 2" xfId="7414"/>
    <cellStyle name="SAPBEXresData 47 3" xfId="5481"/>
    <cellStyle name="SAPBEXresData 47 4" xfId="10336"/>
    <cellStyle name="SAPBEXresData 47 5" xfId="12670"/>
    <cellStyle name="SAPBEXresData 47 6" xfId="16611"/>
    <cellStyle name="SAPBEXresData 47 7" xfId="17366"/>
    <cellStyle name="SAPBEXresData 47 8" xfId="21307"/>
    <cellStyle name="SAPBEXresData 47 9" xfId="22019"/>
    <cellStyle name="SAPBEXresData 48" xfId="4933"/>
    <cellStyle name="SAPBEXresData 48 2" xfId="7471"/>
    <cellStyle name="SAPBEXresData 48 3" xfId="9065"/>
    <cellStyle name="SAPBEXresData 48 4" xfId="11713"/>
    <cellStyle name="SAPBEXresData 48 5" xfId="14163"/>
    <cellStyle name="SAPBEXresData 48 6" xfId="13569"/>
    <cellStyle name="SAPBEXresData 48 7" xfId="18859"/>
    <cellStyle name="SAPBEXresData 48 8" xfId="18265"/>
    <cellStyle name="SAPBEXresData 48 9" xfId="23387"/>
    <cellStyle name="SAPBEXresData 49" xfId="4972"/>
    <cellStyle name="SAPBEXresData 49 2" xfId="7510"/>
    <cellStyle name="SAPBEXresData 49 3" xfId="8060"/>
    <cellStyle name="SAPBEXresData 49 4" xfId="11009"/>
    <cellStyle name="SAPBEXresData 49 5" xfId="13386"/>
    <cellStyle name="SAPBEXresData 49 6" xfId="16931"/>
    <cellStyle name="SAPBEXresData 49 7" xfId="18082"/>
    <cellStyle name="SAPBEXresData 49 8" xfId="21627"/>
    <cellStyle name="SAPBEXresData 49 9" xfId="22682"/>
    <cellStyle name="SAPBEXresData 5" xfId="3222"/>
    <cellStyle name="SAPBEXresData 5 2" xfId="5760"/>
    <cellStyle name="SAPBEXresData 5 3" xfId="7961"/>
    <cellStyle name="SAPBEXresData 5 4" xfId="11291"/>
    <cellStyle name="SAPBEXresData 5 5" xfId="13697"/>
    <cellStyle name="SAPBEXresData 5 6" xfId="15860"/>
    <cellStyle name="SAPBEXresData 5 7" xfId="18393"/>
    <cellStyle name="SAPBEXresData 5 8" xfId="20556"/>
    <cellStyle name="SAPBEXresData 5 9" xfId="22965"/>
    <cellStyle name="SAPBEXresData 50" xfId="5010"/>
    <cellStyle name="SAPBEXresData 50 2" xfId="7548"/>
    <cellStyle name="SAPBEXresData 50 3" xfId="10074"/>
    <cellStyle name="SAPBEXresData 50 4" xfId="11889"/>
    <cellStyle name="SAPBEXresData 50 5" xfId="14356"/>
    <cellStyle name="SAPBEXresData 50 6" xfId="16422"/>
    <cellStyle name="SAPBEXresData 50 7" xfId="19052"/>
    <cellStyle name="SAPBEXresData 50 8" xfId="21118"/>
    <cellStyle name="SAPBEXresData 50 9" xfId="23565"/>
    <cellStyle name="SAPBEXresData 51" xfId="5047"/>
    <cellStyle name="SAPBEXresData 51 2" xfId="7585"/>
    <cellStyle name="SAPBEXresData 51 3" xfId="8217"/>
    <cellStyle name="SAPBEXresData 51 4" xfId="11192"/>
    <cellStyle name="SAPBEXresData 51 5" xfId="13592"/>
    <cellStyle name="SAPBEXresData 51 6" xfId="15000"/>
    <cellStyle name="SAPBEXresData 51 7" xfId="18288"/>
    <cellStyle name="SAPBEXresData 51 8" xfId="19696"/>
    <cellStyle name="SAPBEXresData 51 9" xfId="22867"/>
    <cellStyle name="SAPBEXresData 52" xfId="5077"/>
    <cellStyle name="SAPBEXresData 52 2" xfId="7615"/>
    <cellStyle name="SAPBEXresData 52 3" xfId="10146"/>
    <cellStyle name="SAPBEXresData 52 4" xfId="12244"/>
    <cellStyle name="SAPBEXresData 52 5" xfId="12347"/>
    <cellStyle name="SAPBEXresData 52 6" xfId="15773"/>
    <cellStyle name="SAPBEXresData 52 7" xfId="17043"/>
    <cellStyle name="SAPBEXresData 52 8" xfId="20469"/>
    <cellStyle name="SAPBEXresData 52 9" xfId="21735"/>
    <cellStyle name="SAPBEXresData 53" xfId="5103"/>
    <cellStyle name="SAPBEXresData 53 2" xfId="7641"/>
    <cellStyle name="SAPBEXresData 53 3" xfId="8582"/>
    <cellStyle name="SAPBEXresData 53 4" xfId="12273"/>
    <cellStyle name="SAPBEXresData 53 5" xfId="12477"/>
    <cellStyle name="SAPBEXresData 53 6" xfId="15815"/>
    <cellStyle name="SAPBEXresData 53 7" xfId="17173"/>
    <cellStyle name="SAPBEXresData 53 8" xfId="20511"/>
    <cellStyle name="SAPBEXresData 53 9" xfId="21852"/>
    <cellStyle name="SAPBEXresData 54" xfId="5151"/>
    <cellStyle name="SAPBEXresData 54 2" xfId="7689"/>
    <cellStyle name="SAPBEXresData 54 3" xfId="10236"/>
    <cellStyle name="SAPBEXresData 54 4" xfId="11754"/>
    <cellStyle name="SAPBEXresData 54 5" xfId="14205"/>
    <cellStyle name="SAPBEXresData 54 6" xfId="15070"/>
    <cellStyle name="SAPBEXresData 54 7" xfId="18901"/>
    <cellStyle name="SAPBEXresData 54 8" xfId="19766"/>
    <cellStyle name="SAPBEXresData 54 9" xfId="23428"/>
    <cellStyle name="SAPBEXresData 55" xfId="5220"/>
    <cellStyle name="SAPBEXresData 55 2" xfId="7759"/>
    <cellStyle name="SAPBEXresData 55 3" xfId="9660"/>
    <cellStyle name="SAPBEXresData 55 4" xfId="10653"/>
    <cellStyle name="SAPBEXresData 55 5" xfId="13002"/>
    <cellStyle name="SAPBEXresData 55 6" xfId="16332"/>
    <cellStyle name="SAPBEXresData 55 7" xfId="17698"/>
    <cellStyle name="SAPBEXresData 55 8" xfId="21028"/>
    <cellStyle name="SAPBEXresData 55 9" xfId="22326"/>
    <cellStyle name="SAPBEXresData 56" xfId="5258"/>
    <cellStyle name="SAPBEXresData 56 2" xfId="8150"/>
    <cellStyle name="SAPBEXresData 56 3" xfId="11090"/>
    <cellStyle name="SAPBEXresData 56 4" xfId="13481"/>
    <cellStyle name="SAPBEXresData 56 5" xfId="15797"/>
    <cellStyle name="SAPBEXresData 56 6" xfId="18177"/>
    <cellStyle name="SAPBEXresData 56 7" xfId="20493"/>
    <cellStyle name="SAPBEXresData 56 8" xfId="22763"/>
    <cellStyle name="SAPBEXresData 57" xfId="8714"/>
    <cellStyle name="SAPBEXresData 58" xfId="11184"/>
    <cellStyle name="SAPBEXresData 59" xfId="13582"/>
    <cellStyle name="SAPBEXresData 6" xfId="3265"/>
    <cellStyle name="SAPBEXresData 6 2" xfId="5803"/>
    <cellStyle name="SAPBEXresData 6 3" xfId="9361"/>
    <cellStyle name="SAPBEXresData 6 4" xfId="11300"/>
    <cellStyle name="SAPBEXresData 6 5" xfId="13707"/>
    <cellStyle name="SAPBEXresData 6 6" xfId="15758"/>
    <cellStyle name="SAPBEXresData 6 7" xfId="18403"/>
    <cellStyle name="SAPBEXresData 6 8" xfId="20454"/>
    <cellStyle name="SAPBEXresData 6 9" xfId="22974"/>
    <cellStyle name="SAPBEXresData 60" xfId="16325"/>
    <cellStyle name="SAPBEXresData 61" xfId="18278"/>
    <cellStyle name="SAPBEXresData 62" xfId="21021"/>
    <cellStyle name="SAPBEXresData 63" xfId="22857"/>
    <cellStyle name="SAPBEXresData 7" xfId="3308"/>
    <cellStyle name="SAPBEXresData 7 2" xfId="5846"/>
    <cellStyle name="SAPBEXresData 7 3" xfId="8948"/>
    <cellStyle name="SAPBEXresData 7 4" xfId="11412"/>
    <cellStyle name="SAPBEXresData 7 5" xfId="13828"/>
    <cellStyle name="SAPBEXresData 7 6" xfId="16272"/>
    <cellStyle name="SAPBEXresData 7 7" xfId="18524"/>
    <cellStyle name="SAPBEXresData 7 8" xfId="20968"/>
    <cellStyle name="SAPBEXresData 7 9" xfId="23086"/>
    <cellStyle name="SAPBEXresData 8" xfId="3351"/>
    <cellStyle name="SAPBEXresData 8 2" xfId="5889"/>
    <cellStyle name="SAPBEXresData 8 3" xfId="9029"/>
    <cellStyle name="SAPBEXresData 8 4" xfId="11823"/>
    <cellStyle name="SAPBEXresData 8 5" xfId="14280"/>
    <cellStyle name="SAPBEXresData 8 6" xfId="15071"/>
    <cellStyle name="SAPBEXresData 8 7" xfId="18976"/>
    <cellStyle name="SAPBEXresData 8 8" xfId="19767"/>
    <cellStyle name="SAPBEXresData 8 9" xfId="23498"/>
    <cellStyle name="SAPBEXresData 9" xfId="3394"/>
    <cellStyle name="SAPBEXresData 9 2" xfId="5932"/>
    <cellStyle name="SAPBEXresData 9 3" xfId="9986"/>
    <cellStyle name="SAPBEXresData 9 4" xfId="12235"/>
    <cellStyle name="SAPBEXresData 9 5" xfId="14317"/>
    <cellStyle name="SAPBEXresData 9 6" xfId="16191"/>
    <cellStyle name="SAPBEXresData 9 7" xfId="19013"/>
    <cellStyle name="SAPBEXresData 9 8" xfId="20887"/>
    <cellStyle name="SAPBEXresData 9 9" xfId="23531"/>
    <cellStyle name="SAPBEXresDataEmph" xfId="2972"/>
    <cellStyle name="SAPBEXresItem" xfId="2973"/>
    <cellStyle name="SAPBEXresItem 10" xfId="3439"/>
    <cellStyle name="SAPBEXresItem 10 2" xfId="5977"/>
    <cellStyle name="SAPBEXresItem 10 3" xfId="9887"/>
    <cellStyle name="SAPBEXresItem 10 4" xfId="10734"/>
    <cellStyle name="SAPBEXresItem 10 5" xfId="13089"/>
    <cellStyle name="SAPBEXresItem 10 6" xfId="15301"/>
    <cellStyle name="SAPBEXresItem 10 7" xfId="17785"/>
    <cellStyle name="SAPBEXresItem 10 8" xfId="19997"/>
    <cellStyle name="SAPBEXresItem 10 9" xfId="22407"/>
    <cellStyle name="SAPBEXresItem 11" xfId="3499"/>
    <cellStyle name="SAPBEXresItem 11 2" xfId="6037"/>
    <cellStyle name="SAPBEXresItem 11 3" xfId="9915"/>
    <cellStyle name="SAPBEXresItem 11 4" xfId="11067"/>
    <cellStyle name="SAPBEXresItem 11 5" xfId="13455"/>
    <cellStyle name="SAPBEXresItem 11 6" xfId="15500"/>
    <cellStyle name="SAPBEXresItem 11 7" xfId="18151"/>
    <cellStyle name="SAPBEXresItem 11 8" xfId="20196"/>
    <cellStyle name="SAPBEXresItem 11 9" xfId="22740"/>
    <cellStyle name="SAPBEXresItem 12" xfId="3525"/>
    <cellStyle name="SAPBEXresItem 12 2" xfId="6063"/>
    <cellStyle name="SAPBEXresItem 12 3" xfId="10220"/>
    <cellStyle name="SAPBEXresItem 12 4" xfId="12052"/>
    <cellStyle name="SAPBEXresItem 12 5" xfId="13278"/>
    <cellStyle name="SAPBEXresItem 12 6" xfId="13885"/>
    <cellStyle name="SAPBEXresItem 12 7" xfId="17974"/>
    <cellStyle name="SAPBEXresItem 12 8" xfId="18581"/>
    <cellStyle name="SAPBEXresItem 12 9" xfId="22579"/>
    <cellStyle name="SAPBEXresItem 13" xfId="3568"/>
    <cellStyle name="SAPBEXresItem 13 2" xfId="6106"/>
    <cellStyle name="SAPBEXresItem 13 3" xfId="8143"/>
    <cellStyle name="SAPBEXresItem 13 4" xfId="8330"/>
    <cellStyle name="SAPBEXresItem 13 5" xfId="12428"/>
    <cellStyle name="SAPBEXresItem 13 6" xfId="16223"/>
    <cellStyle name="SAPBEXresItem 13 7" xfId="17124"/>
    <cellStyle name="SAPBEXresItem 13 8" xfId="20919"/>
    <cellStyle name="SAPBEXresItem 13 9" xfId="21808"/>
    <cellStyle name="SAPBEXresItem 14" xfId="3496"/>
    <cellStyle name="SAPBEXresItem 14 2" xfId="6034"/>
    <cellStyle name="SAPBEXresItem 14 3" xfId="8152"/>
    <cellStyle name="SAPBEXresItem 14 4" xfId="10979"/>
    <cellStyle name="SAPBEXresItem 14 5" xfId="13352"/>
    <cellStyle name="SAPBEXresItem 14 6" xfId="15149"/>
    <cellStyle name="SAPBEXresItem 14 7" xfId="18048"/>
    <cellStyle name="SAPBEXresItem 14 8" xfId="19845"/>
    <cellStyle name="SAPBEXresItem 14 9" xfId="22651"/>
    <cellStyle name="SAPBEXresItem 15" xfId="3637"/>
    <cellStyle name="SAPBEXresItem 15 2" xfId="6175"/>
    <cellStyle name="SAPBEXresItem 15 3" xfId="9639"/>
    <cellStyle name="SAPBEXresItem 15 4" xfId="11757"/>
    <cellStyle name="SAPBEXresItem 15 5" xfId="14208"/>
    <cellStyle name="SAPBEXresItem 15 6" xfId="16663"/>
    <cellStyle name="SAPBEXresItem 15 7" xfId="18904"/>
    <cellStyle name="SAPBEXresItem 15 8" xfId="21359"/>
    <cellStyle name="SAPBEXresItem 15 9" xfId="23431"/>
    <cellStyle name="SAPBEXresItem 16" xfId="3680"/>
    <cellStyle name="SAPBEXresItem 16 2" xfId="6218"/>
    <cellStyle name="SAPBEXresItem 16 3" xfId="9169"/>
    <cellStyle name="SAPBEXresItem 16 4" xfId="11193"/>
    <cellStyle name="SAPBEXresItem 16 5" xfId="13593"/>
    <cellStyle name="SAPBEXresItem 16 6" xfId="16519"/>
    <cellStyle name="SAPBEXresItem 16 7" xfId="18289"/>
    <cellStyle name="SAPBEXresItem 16 8" xfId="21215"/>
    <cellStyle name="SAPBEXresItem 16 9" xfId="22868"/>
    <cellStyle name="SAPBEXresItem 17" xfId="3360"/>
    <cellStyle name="SAPBEXresItem 17 2" xfId="5898"/>
    <cellStyle name="SAPBEXresItem 17 3" xfId="8226"/>
    <cellStyle name="SAPBEXresItem 17 4" xfId="10451"/>
    <cellStyle name="SAPBEXresItem 17 5" xfId="12782"/>
    <cellStyle name="SAPBEXresItem 17 6" xfId="15168"/>
    <cellStyle name="SAPBEXresItem 17 7" xfId="17478"/>
    <cellStyle name="SAPBEXresItem 17 8" xfId="19864"/>
    <cellStyle name="SAPBEXresItem 17 9" xfId="22122"/>
    <cellStyle name="SAPBEXresItem 18" xfId="3742"/>
    <cellStyle name="SAPBEXresItem 18 2" xfId="6280"/>
    <cellStyle name="SAPBEXresItem 18 3" xfId="8451"/>
    <cellStyle name="SAPBEXresItem 18 4" xfId="10796"/>
    <cellStyle name="SAPBEXresItem 18 5" xfId="13155"/>
    <cellStyle name="SAPBEXresItem 18 6" xfId="15848"/>
    <cellStyle name="SAPBEXresItem 18 7" xfId="17851"/>
    <cellStyle name="SAPBEXresItem 18 8" xfId="20544"/>
    <cellStyle name="SAPBEXresItem 18 9" xfId="22467"/>
    <cellStyle name="SAPBEXresItem 19" xfId="3688"/>
    <cellStyle name="SAPBEXresItem 19 2" xfId="6226"/>
    <cellStyle name="SAPBEXresItem 19 3" xfId="9749"/>
    <cellStyle name="SAPBEXresItem 19 4" xfId="12027"/>
    <cellStyle name="SAPBEXresItem 19 5" xfId="14507"/>
    <cellStyle name="SAPBEXresItem 19 6" xfId="14063"/>
    <cellStyle name="SAPBEXresItem 19 7" xfId="19203"/>
    <cellStyle name="SAPBEXresItem 19 8" xfId="18759"/>
    <cellStyle name="SAPBEXresItem 19 9" xfId="23702"/>
    <cellStyle name="SAPBEXresItem 2" xfId="3092"/>
    <cellStyle name="SAPBEXresItem 2 2" xfId="5630"/>
    <cellStyle name="SAPBEXresItem 2 3" xfId="10107"/>
    <cellStyle name="SAPBEXresItem 2 4" xfId="10732"/>
    <cellStyle name="SAPBEXresItem 2 5" xfId="13087"/>
    <cellStyle name="SAPBEXresItem 2 6" xfId="16172"/>
    <cellStyle name="SAPBEXresItem 2 7" xfId="17783"/>
    <cellStyle name="SAPBEXresItem 2 8" xfId="20868"/>
    <cellStyle name="SAPBEXresItem 2 9" xfId="22405"/>
    <cellStyle name="SAPBEXresItem 20" xfId="3652"/>
    <cellStyle name="SAPBEXresItem 20 2" xfId="6190"/>
    <cellStyle name="SAPBEXresItem 20 3" xfId="9009"/>
    <cellStyle name="SAPBEXresItem 20 4" xfId="12117"/>
    <cellStyle name="SAPBEXresItem 20 5" xfId="14408"/>
    <cellStyle name="SAPBEXresItem 20 6" xfId="16984"/>
    <cellStyle name="SAPBEXresItem 20 7" xfId="19104"/>
    <cellStyle name="SAPBEXresItem 20 8" xfId="21680"/>
    <cellStyle name="SAPBEXresItem 20 9" xfId="23610"/>
    <cellStyle name="SAPBEXresItem 21" xfId="3854"/>
    <cellStyle name="SAPBEXresItem 21 2" xfId="6392"/>
    <cellStyle name="SAPBEXresItem 21 3" xfId="9019"/>
    <cellStyle name="SAPBEXresItem 21 4" xfId="11226"/>
    <cellStyle name="SAPBEXresItem 21 5" xfId="13630"/>
    <cellStyle name="SAPBEXresItem 21 6" xfId="15128"/>
    <cellStyle name="SAPBEXresItem 21 7" xfId="18326"/>
    <cellStyle name="SAPBEXresItem 21 8" xfId="19824"/>
    <cellStyle name="SAPBEXresItem 21 9" xfId="22901"/>
    <cellStyle name="SAPBEXresItem 22" xfId="3813"/>
    <cellStyle name="SAPBEXresItem 22 2" xfId="6351"/>
    <cellStyle name="SAPBEXresItem 22 3" xfId="8651"/>
    <cellStyle name="SAPBEXresItem 22 4" xfId="11326"/>
    <cellStyle name="SAPBEXresItem 22 5" xfId="13735"/>
    <cellStyle name="SAPBEXresItem 22 6" xfId="16139"/>
    <cellStyle name="SAPBEXresItem 22 7" xfId="18431"/>
    <cellStyle name="SAPBEXresItem 22 8" xfId="20835"/>
    <cellStyle name="SAPBEXresItem 22 9" xfId="23000"/>
    <cellStyle name="SAPBEXresItem 23" xfId="3916"/>
    <cellStyle name="SAPBEXresItem 23 2" xfId="6454"/>
    <cellStyle name="SAPBEXresItem 23 3" xfId="9759"/>
    <cellStyle name="SAPBEXresItem 23 4" xfId="11407"/>
    <cellStyle name="SAPBEXresItem 23 5" xfId="13823"/>
    <cellStyle name="SAPBEXresItem 23 6" xfId="15523"/>
    <cellStyle name="SAPBEXresItem 23 7" xfId="18519"/>
    <cellStyle name="SAPBEXresItem 23 8" xfId="20219"/>
    <cellStyle name="SAPBEXresItem 23 9" xfId="23081"/>
    <cellStyle name="SAPBEXresItem 24" xfId="3959"/>
    <cellStyle name="SAPBEXresItem 24 2" xfId="6497"/>
    <cellStyle name="SAPBEXresItem 24 3" xfId="9460"/>
    <cellStyle name="SAPBEXresItem 24 4" xfId="12182"/>
    <cellStyle name="SAPBEXresItem 24 5" xfId="14666"/>
    <cellStyle name="SAPBEXresItem 24 6" xfId="16938"/>
    <cellStyle name="SAPBEXresItem 24 7" xfId="19362"/>
    <cellStyle name="SAPBEXresItem 24 8" xfId="21634"/>
    <cellStyle name="SAPBEXresItem 24 9" xfId="23856"/>
    <cellStyle name="SAPBEXresItem 25" xfId="4002"/>
    <cellStyle name="SAPBEXresItem 25 2" xfId="6540"/>
    <cellStyle name="SAPBEXresItem 25 3" xfId="8418"/>
    <cellStyle name="SAPBEXresItem 25 4" xfId="12124"/>
    <cellStyle name="SAPBEXresItem 25 5" xfId="14606"/>
    <cellStyle name="SAPBEXresItem 25 6" xfId="15287"/>
    <cellStyle name="SAPBEXresItem 25 7" xfId="19302"/>
    <cellStyle name="SAPBEXresItem 25 8" xfId="19983"/>
    <cellStyle name="SAPBEXresItem 25 9" xfId="23798"/>
    <cellStyle name="SAPBEXresItem 26" xfId="3923"/>
    <cellStyle name="SAPBEXresItem 26 2" xfId="6461"/>
    <cellStyle name="SAPBEXresItem 26 3" xfId="9867"/>
    <cellStyle name="SAPBEXresItem 26 4" xfId="10660"/>
    <cellStyle name="SAPBEXresItem 26 5" xfId="13009"/>
    <cellStyle name="SAPBEXresItem 26 6" xfId="15511"/>
    <cellStyle name="SAPBEXresItem 26 7" xfId="17705"/>
    <cellStyle name="SAPBEXresItem 26 8" xfId="20207"/>
    <cellStyle name="SAPBEXresItem 26 9" xfId="22333"/>
    <cellStyle name="SAPBEXresItem 27" xfId="3850"/>
    <cellStyle name="SAPBEXresItem 27 2" xfId="6388"/>
    <cellStyle name="SAPBEXresItem 27 3" xfId="8822"/>
    <cellStyle name="SAPBEXresItem 27 4" xfId="11243"/>
    <cellStyle name="SAPBEXresItem 27 5" xfId="13648"/>
    <cellStyle name="SAPBEXresItem 27 6" xfId="15781"/>
    <cellStyle name="SAPBEXresItem 27 7" xfId="18344"/>
    <cellStyle name="SAPBEXresItem 27 8" xfId="20477"/>
    <cellStyle name="SAPBEXresItem 27 9" xfId="22917"/>
    <cellStyle name="SAPBEXresItem 28" xfId="4107"/>
    <cellStyle name="SAPBEXresItem 28 2" xfId="6645"/>
    <cellStyle name="SAPBEXresItem 28 3" xfId="9736"/>
    <cellStyle name="SAPBEXresItem 28 4" xfId="11185"/>
    <cellStyle name="SAPBEXresItem 28 5" xfId="13583"/>
    <cellStyle name="SAPBEXresItem 28 6" xfId="16429"/>
    <cellStyle name="SAPBEXresItem 28 7" xfId="18279"/>
    <cellStyle name="SAPBEXresItem 28 8" xfId="21125"/>
    <cellStyle name="SAPBEXresItem 28 9" xfId="22858"/>
    <cellStyle name="SAPBEXresItem 29" xfId="4150"/>
    <cellStyle name="SAPBEXresItem 29 2" xfId="6688"/>
    <cellStyle name="SAPBEXresItem 29 3" xfId="8033"/>
    <cellStyle name="SAPBEXresItem 29 4" xfId="12297"/>
    <cellStyle name="SAPBEXresItem 29 5" xfId="14451"/>
    <cellStyle name="SAPBEXresItem 29 6" xfId="16308"/>
    <cellStyle name="SAPBEXresItem 29 7" xfId="19147"/>
    <cellStyle name="SAPBEXresItem 29 8" xfId="21004"/>
    <cellStyle name="SAPBEXresItem 29 9" xfId="23649"/>
    <cellStyle name="SAPBEXresItem 3" xfId="3138"/>
    <cellStyle name="SAPBEXresItem 3 2" xfId="5676"/>
    <cellStyle name="SAPBEXresItem 3 3" xfId="8092"/>
    <cellStyle name="SAPBEXresItem 3 4" xfId="12264"/>
    <cellStyle name="SAPBEXresItem 3 5" xfId="12889"/>
    <cellStyle name="SAPBEXresItem 3 6" xfId="15080"/>
    <cellStyle name="SAPBEXresItem 3 7" xfId="17585"/>
    <cellStyle name="SAPBEXresItem 3 8" xfId="19776"/>
    <cellStyle name="SAPBEXresItem 3 9" xfId="22217"/>
    <cellStyle name="SAPBEXresItem 30" xfId="4193"/>
    <cellStyle name="SAPBEXresItem 30 2" xfId="6731"/>
    <cellStyle name="SAPBEXresItem 30 3" xfId="8617"/>
    <cellStyle name="SAPBEXresItem 30 4" xfId="11959"/>
    <cellStyle name="SAPBEXresItem 30 5" xfId="14435"/>
    <cellStyle name="SAPBEXresItem 30 6" xfId="15077"/>
    <cellStyle name="SAPBEXresItem 30 7" xfId="19131"/>
    <cellStyle name="SAPBEXresItem 30 8" xfId="19773"/>
    <cellStyle name="SAPBEXresItem 30 9" xfId="23634"/>
    <cellStyle name="SAPBEXresItem 31" xfId="4235"/>
    <cellStyle name="SAPBEXresItem 31 2" xfId="6773"/>
    <cellStyle name="SAPBEXresItem 31 3" xfId="9173"/>
    <cellStyle name="SAPBEXresItem 31 4" xfId="10636"/>
    <cellStyle name="SAPBEXresItem 31 5" xfId="12985"/>
    <cellStyle name="SAPBEXresItem 31 6" xfId="16644"/>
    <cellStyle name="SAPBEXresItem 31 7" xfId="17681"/>
    <cellStyle name="SAPBEXresItem 31 8" xfId="21340"/>
    <cellStyle name="SAPBEXresItem 31 9" xfId="22309"/>
    <cellStyle name="SAPBEXresItem 32" xfId="4278"/>
    <cellStyle name="SAPBEXresItem 32 2" xfId="6816"/>
    <cellStyle name="SAPBEXresItem 32 3" xfId="9508"/>
    <cellStyle name="SAPBEXresItem 32 4" xfId="11121"/>
    <cellStyle name="SAPBEXresItem 32 5" xfId="13516"/>
    <cellStyle name="SAPBEXresItem 32 6" xfId="15244"/>
    <cellStyle name="SAPBEXresItem 32 7" xfId="18212"/>
    <cellStyle name="SAPBEXresItem 32 8" xfId="19940"/>
    <cellStyle name="SAPBEXresItem 32 9" xfId="22794"/>
    <cellStyle name="SAPBEXresItem 33" xfId="4321"/>
    <cellStyle name="SAPBEXresItem 33 2" xfId="6859"/>
    <cellStyle name="SAPBEXresItem 33 3" xfId="9822"/>
    <cellStyle name="SAPBEXresItem 33 4" xfId="10495"/>
    <cellStyle name="SAPBEXresItem 33 5" xfId="12831"/>
    <cellStyle name="SAPBEXresItem 33 6" xfId="16559"/>
    <cellStyle name="SAPBEXresItem 33 7" xfId="17527"/>
    <cellStyle name="SAPBEXresItem 33 8" xfId="21255"/>
    <cellStyle name="SAPBEXresItem 33 9" xfId="22165"/>
    <cellStyle name="SAPBEXresItem 34" xfId="4364"/>
    <cellStyle name="SAPBEXresItem 34 2" xfId="6902"/>
    <cellStyle name="SAPBEXresItem 34 3" xfId="8486"/>
    <cellStyle name="SAPBEXresItem 34 4" xfId="11855"/>
    <cellStyle name="SAPBEXresItem 34 5" xfId="14874"/>
    <cellStyle name="SAPBEXresItem 34 6" xfId="16253"/>
    <cellStyle name="SAPBEXresItem 34 7" xfId="19570"/>
    <cellStyle name="SAPBEXresItem 34 8" xfId="20949"/>
    <cellStyle name="SAPBEXresItem 34 9" xfId="24044"/>
    <cellStyle name="SAPBEXresItem 35" xfId="4407"/>
    <cellStyle name="SAPBEXresItem 35 2" xfId="6945"/>
    <cellStyle name="SAPBEXresItem 35 3" xfId="7959"/>
    <cellStyle name="SAPBEXresItem 35 4" xfId="12188"/>
    <cellStyle name="SAPBEXresItem 35 5" xfId="14673"/>
    <cellStyle name="SAPBEXresItem 35 6" xfId="16940"/>
    <cellStyle name="SAPBEXresItem 35 7" xfId="19369"/>
    <cellStyle name="SAPBEXresItem 35 8" xfId="21636"/>
    <cellStyle name="SAPBEXresItem 35 9" xfId="23862"/>
    <cellStyle name="SAPBEXresItem 36" xfId="4450"/>
    <cellStyle name="SAPBEXresItem 36 2" xfId="6988"/>
    <cellStyle name="SAPBEXresItem 36 3" xfId="9219"/>
    <cellStyle name="SAPBEXresItem 36 4" xfId="11695"/>
    <cellStyle name="SAPBEXresItem 36 5" xfId="14144"/>
    <cellStyle name="SAPBEXresItem 36 6" xfId="15614"/>
    <cellStyle name="SAPBEXresItem 36 7" xfId="18840"/>
    <cellStyle name="SAPBEXresItem 36 8" xfId="20310"/>
    <cellStyle name="SAPBEXresItem 36 9" xfId="23369"/>
    <cellStyle name="SAPBEXresItem 37" xfId="4330"/>
    <cellStyle name="SAPBEXresItem 37 2" xfId="6868"/>
    <cellStyle name="SAPBEXresItem 37 3" xfId="9237"/>
    <cellStyle name="SAPBEXresItem 37 4" xfId="9634"/>
    <cellStyle name="SAPBEXresItem 37 5" xfId="12545"/>
    <cellStyle name="SAPBEXresItem 37 6" xfId="16074"/>
    <cellStyle name="SAPBEXresItem 37 7" xfId="17241"/>
    <cellStyle name="SAPBEXresItem 37 8" xfId="20770"/>
    <cellStyle name="SAPBEXresItem 37 9" xfId="21907"/>
    <cellStyle name="SAPBEXresItem 38" xfId="4536"/>
    <cellStyle name="SAPBEXresItem 38 2" xfId="7074"/>
    <cellStyle name="SAPBEXresItem 38 3" xfId="9309"/>
    <cellStyle name="SAPBEXresItem 38 4" xfId="11498"/>
    <cellStyle name="SAPBEXresItem 38 5" xfId="13925"/>
    <cellStyle name="SAPBEXresItem 38 6" xfId="15869"/>
    <cellStyle name="SAPBEXresItem 38 7" xfId="18621"/>
    <cellStyle name="SAPBEXresItem 38 8" xfId="20565"/>
    <cellStyle name="SAPBEXresItem 38 9" xfId="23173"/>
    <cellStyle name="SAPBEXresItem 39" xfId="4579"/>
    <cellStyle name="SAPBEXresItem 39 2" xfId="7117"/>
    <cellStyle name="SAPBEXresItem 39 3" xfId="9122"/>
    <cellStyle name="SAPBEXresItem 39 4" xfId="11753"/>
    <cellStyle name="SAPBEXresItem 39 5" xfId="14204"/>
    <cellStyle name="SAPBEXresItem 39 6" xfId="16135"/>
    <cellStyle name="SAPBEXresItem 39 7" xfId="18900"/>
    <cellStyle name="SAPBEXresItem 39 8" xfId="20831"/>
    <cellStyle name="SAPBEXresItem 39 9" xfId="23427"/>
    <cellStyle name="SAPBEXresItem 4" xfId="3181"/>
    <cellStyle name="SAPBEXresItem 4 2" xfId="5719"/>
    <cellStyle name="SAPBEXresItem 4 3" xfId="9961"/>
    <cellStyle name="SAPBEXresItem 4 4" xfId="11053"/>
    <cellStyle name="SAPBEXresItem 4 5" xfId="13438"/>
    <cellStyle name="SAPBEXresItem 4 6" xfId="14756"/>
    <cellStyle name="SAPBEXresItem 4 7" xfId="18134"/>
    <cellStyle name="SAPBEXresItem 4 8" xfId="19452"/>
    <cellStyle name="SAPBEXresItem 4 9" xfId="22726"/>
    <cellStyle name="SAPBEXresItem 40" xfId="4622"/>
    <cellStyle name="SAPBEXresItem 40 2" xfId="7160"/>
    <cellStyle name="SAPBEXresItem 40 3" xfId="8737"/>
    <cellStyle name="SAPBEXresItem 40 4" xfId="11688"/>
    <cellStyle name="SAPBEXresItem 40 5" xfId="14136"/>
    <cellStyle name="SAPBEXresItem 40 6" xfId="16086"/>
    <cellStyle name="SAPBEXresItem 40 7" xfId="18832"/>
    <cellStyle name="SAPBEXresItem 40 8" xfId="20782"/>
    <cellStyle name="SAPBEXresItem 40 9" xfId="23362"/>
    <cellStyle name="SAPBEXresItem 41" xfId="4665"/>
    <cellStyle name="SAPBEXresItem 41 2" xfId="7203"/>
    <cellStyle name="SAPBEXresItem 41 3" xfId="8768"/>
    <cellStyle name="SAPBEXresItem 41 4" xfId="10952"/>
    <cellStyle name="SAPBEXresItem 41 5" xfId="13323"/>
    <cellStyle name="SAPBEXresItem 41 6" xfId="16479"/>
    <cellStyle name="SAPBEXresItem 41 7" xfId="18019"/>
    <cellStyle name="SAPBEXresItem 41 8" xfId="21175"/>
    <cellStyle name="SAPBEXresItem 41 9" xfId="22623"/>
    <cellStyle name="SAPBEXresItem 42" xfId="4707"/>
    <cellStyle name="SAPBEXresItem 42 2" xfId="7245"/>
    <cellStyle name="SAPBEXresItem 42 3" xfId="9376"/>
    <cellStyle name="SAPBEXresItem 42 4" xfId="12237"/>
    <cellStyle name="SAPBEXresItem 42 5" xfId="14475"/>
    <cellStyle name="SAPBEXresItem 42 6" xfId="15775"/>
    <cellStyle name="SAPBEXresItem 42 7" xfId="19171"/>
    <cellStyle name="SAPBEXresItem 42 8" xfId="20471"/>
    <cellStyle name="SAPBEXresItem 42 9" xfId="23672"/>
    <cellStyle name="SAPBEXresItem 43" xfId="4750"/>
    <cellStyle name="SAPBEXresItem 43 2" xfId="7288"/>
    <cellStyle name="SAPBEXresItem 43 3" xfId="9539"/>
    <cellStyle name="SAPBEXresItem 43 4" xfId="11942"/>
    <cellStyle name="SAPBEXresItem 43 5" xfId="14415"/>
    <cellStyle name="SAPBEXresItem 43 6" xfId="15017"/>
    <cellStyle name="SAPBEXresItem 43 7" xfId="19111"/>
    <cellStyle name="SAPBEXresItem 43 8" xfId="19713"/>
    <cellStyle name="SAPBEXresItem 43 9" xfId="23617"/>
    <cellStyle name="SAPBEXresItem 44" xfId="4672"/>
    <cellStyle name="SAPBEXresItem 44 2" xfId="7210"/>
    <cellStyle name="SAPBEXresItem 44 3" xfId="8791"/>
    <cellStyle name="SAPBEXresItem 44 4" xfId="11117"/>
    <cellStyle name="SAPBEXresItem 44 5" xfId="12339"/>
    <cellStyle name="SAPBEXresItem 44 6" xfId="14006"/>
    <cellStyle name="SAPBEXresItem 44 7" xfId="17035"/>
    <cellStyle name="SAPBEXresItem 44 8" xfId="18702"/>
    <cellStyle name="SAPBEXresItem 44 9" xfId="21728"/>
    <cellStyle name="SAPBEXresItem 45" xfId="4812"/>
    <cellStyle name="SAPBEXresItem 45 2" xfId="7350"/>
    <cellStyle name="SAPBEXresItem 45 3" xfId="8741"/>
    <cellStyle name="SAPBEXresItem 45 4" xfId="10407"/>
    <cellStyle name="SAPBEXresItem 45 5" xfId="12731"/>
    <cellStyle name="SAPBEXresItem 45 6" xfId="15589"/>
    <cellStyle name="SAPBEXresItem 45 7" xfId="17427"/>
    <cellStyle name="SAPBEXresItem 45 8" xfId="20285"/>
    <cellStyle name="SAPBEXresItem 45 9" xfId="22078"/>
    <cellStyle name="SAPBEXresItem 46" xfId="4855"/>
    <cellStyle name="SAPBEXresItem 46 2" xfId="7393"/>
    <cellStyle name="SAPBEXresItem 46 3" xfId="9957"/>
    <cellStyle name="SAPBEXresItem 46 4" xfId="11266"/>
    <cellStyle name="SAPBEXresItem 46 5" xfId="14892"/>
    <cellStyle name="SAPBEXresItem 46 6" xfId="16797"/>
    <cellStyle name="SAPBEXresItem 46 7" xfId="19588"/>
    <cellStyle name="SAPBEXresItem 46 8" xfId="21493"/>
    <cellStyle name="SAPBEXresItem 46 9" xfId="24059"/>
    <cellStyle name="SAPBEXresItem 47" xfId="4759"/>
    <cellStyle name="SAPBEXresItem 47 2" xfId="7297"/>
    <cellStyle name="SAPBEXresItem 47 3" xfId="8689"/>
    <cellStyle name="SAPBEXresItem 47 4" xfId="11484"/>
    <cellStyle name="SAPBEXresItem 47 5" xfId="13909"/>
    <cellStyle name="SAPBEXresItem 47 6" xfId="15121"/>
    <cellStyle name="SAPBEXresItem 47 7" xfId="18605"/>
    <cellStyle name="SAPBEXresItem 47 8" xfId="19817"/>
    <cellStyle name="SAPBEXresItem 47 9" xfId="23159"/>
    <cellStyle name="SAPBEXresItem 48" xfId="4935"/>
    <cellStyle name="SAPBEXresItem 48 2" xfId="7473"/>
    <cellStyle name="SAPBEXresItem 48 3" xfId="8278"/>
    <cellStyle name="SAPBEXresItem 48 4" xfId="11399"/>
    <cellStyle name="SAPBEXresItem 48 5" xfId="13814"/>
    <cellStyle name="SAPBEXresItem 48 6" xfId="15086"/>
    <cellStyle name="SAPBEXresItem 48 7" xfId="18510"/>
    <cellStyle name="SAPBEXresItem 48 8" xfId="19782"/>
    <cellStyle name="SAPBEXresItem 48 9" xfId="23073"/>
    <cellStyle name="SAPBEXresItem 49" xfId="4973"/>
    <cellStyle name="SAPBEXresItem 49 2" xfId="7511"/>
    <cellStyle name="SAPBEXresItem 49 3" xfId="9878"/>
    <cellStyle name="SAPBEXresItem 49 4" xfId="11034"/>
    <cellStyle name="SAPBEXresItem 49 5" xfId="13416"/>
    <cellStyle name="SAPBEXresItem 49 6" xfId="16184"/>
    <cellStyle name="SAPBEXresItem 49 7" xfId="18112"/>
    <cellStyle name="SAPBEXresItem 49 8" xfId="20880"/>
    <cellStyle name="SAPBEXresItem 49 9" xfId="22707"/>
    <cellStyle name="SAPBEXresItem 5" xfId="3224"/>
    <cellStyle name="SAPBEXresItem 5 2" xfId="5762"/>
    <cellStyle name="SAPBEXresItem 5 3" xfId="8718"/>
    <cellStyle name="SAPBEXresItem 5 4" xfId="10927"/>
    <cellStyle name="SAPBEXresItem 5 5" xfId="13297"/>
    <cellStyle name="SAPBEXresItem 5 6" xfId="15787"/>
    <cellStyle name="SAPBEXresItem 5 7" xfId="17993"/>
    <cellStyle name="SAPBEXresItem 5 8" xfId="20483"/>
    <cellStyle name="SAPBEXresItem 5 9" xfId="22598"/>
    <cellStyle name="SAPBEXresItem 50" xfId="5011"/>
    <cellStyle name="SAPBEXresItem 50 2" xfId="7549"/>
    <cellStyle name="SAPBEXresItem 50 3" xfId="8621"/>
    <cellStyle name="SAPBEXresItem 50 4" xfId="11938"/>
    <cellStyle name="SAPBEXresItem 50 5" xfId="14411"/>
    <cellStyle name="SAPBEXresItem 50 6" xfId="12775"/>
    <cellStyle name="SAPBEXresItem 50 7" xfId="19107"/>
    <cellStyle name="SAPBEXresItem 50 8" xfId="17471"/>
    <cellStyle name="SAPBEXresItem 50 9" xfId="23613"/>
    <cellStyle name="SAPBEXresItem 51" xfId="5048"/>
    <cellStyle name="SAPBEXresItem 51 2" xfId="7586"/>
    <cellStyle name="SAPBEXresItem 51 3" xfId="8907"/>
    <cellStyle name="SAPBEXresItem 51 4" xfId="11186"/>
    <cellStyle name="SAPBEXresItem 51 5" xfId="13585"/>
    <cellStyle name="SAPBEXresItem 51 6" xfId="15023"/>
    <cellStyle name="SAPBEXresItem 51 7" xfId="18281"/>
    <cellStyle name="SAPBEXresItem 51 8" xfId="19719"/>
    <cellStyle name="SAPBEXresItem 51 9" xfId="22860"/>
    <cellStyle name="SAPBEXresItem 52" xfId="5078"/>
    <cellStyle name="SAPBEXresItem 52 2" xfId="7616"/>
    <cellStyle name="SAPBEXresItem 52 3" xfId="8683"/>
    <cellStyle name="SAPBEXresItem 52 4" xfId="10769"/>
    <cellStyle name="SAPBEXresItem 52 5" xfId="13124"/>
    <cellStyle name="SAPBEXresItem 52 6" xfId="15127"/>
    <cellStyle name="SAPBEXresItem 52 7" xfId="17820"/>
    <cellStyle name="SAPBEXresItem 52 8" xfId="19823"/>
    <cellStyle name="SAPBEXresItem 52 9" xfId="22441"/>
    <cellStyle name="SAPBEXresItem 53" xfId="5104"/>
    <cellStyle name="SAPBEXresItem 53 2" xfId="7642"/>
    <cellStyle name="SAPBEXresItem 53 3" xfId="8588"/>
    <cellStyle name="SAPBEXresItem 53 4" xfId="11619"/>
    <cellStyle name="SAPBEXresItem 53 5" xfId="12457"/>
    <cellStyle name="SAPBEXresItem 53 6" xfId="16608"/>
    <cellStyle name="SAPBEXresItem 53 7" xfId="17153"/>
    <cellStyle name="SAPBEXresItem 53 8" xfId="21304"/>
    <cellStyle name="SAPBEXresItem 53 9" xfId="21834"/>
    <cellStyle name="SAPBEXresItem 54" xfId="5152"/>
    <cellStyle name="SAPBEXresItem 54 2" xfId="7690"/>
    <cellStyle name="SAPBEXresItem 54 3" xfId="7950"/>
    <cellStyle name="SAPBEXresItem 54 4" xfId="12058"/>
    <cellStyle name="SAPBEXresItem 54 5" xfId="14538"/>
    <cellStyle name="SAPBEXresItem 54 6" xfId="13418"/>
    <cellStyle name="SAPBEXresItem 54 7" xfId="19234"/>
    <cellStyle name="SAPBEXresItem 54 8" xfId="18114"/>
    <cellStyle name="SAPBEXresItem 54 9" xfId="23730"/>
    <cellStyle name="SAPBEXresItem 55" xfId="5221"/>
    <cellStyle name="SAPBEXresItem 55 2" xfId="7760"/>
    <cellStyle name="SAPBEXresItem 55 3" xfId="5462"/>
    <cellStyle name="SAPBEXresItem 55 4" xfId="10566"/>
    <cellStyle name="SAPBEXresItem 55 5" xfId="12911"/>
    <cellStyle name="SAPBEXresItem 55 6" xfId="15667"/>
    <cellStyle name="SAPBEXresItem 55 7" xfId="17607"/>
    <cellStyle name="SAPBEXresItem 55 8" xfId="20363"/>
    <cellStyle name="SAPBEXresItem 55 9" xfId="22238"/>
    <cellStyle name="SAPBEXresItem 56" xfId="5259"/>
    <cellStyle name="SAPBEXresItem 56 2" xfId="8742"/>
    <cellStyle name="SAPBEXresItem 56 3" xfId="12171"/>
    <cellStyle name="SAPBEXresItem 56 4" xfId="14820"/>
    <cellStyle name="SAPBEXresItem 56 5" xfId="15465"/>
    <cellStyle name="SAPBEXresItem 56 6" xfId="19516"/>
    <cellStyle name="SAPBEXresItem 56 7" xfId="20161"/>
    <cellStyle name="SAPBEXresItem 56 8" xfId="24004"/>
    <cellStyle name="SAPBEXresItem 57" xfId="8079"/>
    <cellStyle name="SAPBEXresItem 58" xfId="12051"/>
    <cellStyle name="SAPBEXresItem 59" xfId="14869"/>
    <cellStyle name="SAPBEXresItem 6" xfId="3267"/>
    <cellStyle name="SAPBEXresItem 6 2" xfId="5805"/>
    <cellStyle name="SAPBEXresItem 6 3" xfId="10214"/>
    <cellStyle name="SAPBEXresItem 6 4" xfId="12163"/>
    <cellStyle name="SAPBEXresItem 6 5" xfId="14646"/>
    <cellStyle name="SAPBEXresItem 6 6" xfId="15806"/>
    <cellStyle name="SAPBEXresItem 6 7" xfId="19342"/>
    <cellStyle name="SAPBEXresItem 6 8" xfId="20502"/>
    <cellStyle name="SAPBEXresItem 6 9" xfId="23837"/>
    <cellStyle name="SAPBEXresItem 60" xfId="13915"/>
    <cellStyle name="SAPBEXresItem 61" xfId="19565"/>
    <cellStyle name="SAPBEXresItem 62" xfId="18611"/>
    <cellStyle name="SAPBEXresItem 63" xfId="24039"/>
    <cellStyle name="SAPBEXresItem 7" xfId="3310"/>
    <cellStyle name="SAPBEXresItem 7 2" xfId="5848"/>
    <cellStyle name="SAPBEXresItem 7 3" xfId="8824"/>
    <cellStyle name="SAPBEXresItem 7 4" xfId="10534"/>
    <cellStyle name="SAPBEXresItem 7 5" xfId="12877"/>
    <cellStyle name="SAPBEXresItem 7 6" xfId="16075"/>
    <cellStyle name="SAPBEXresItem 7 7" xfId="17573"/>
    <cellStyle name="SAPBEXresItem 7 8" xfId="20771"/>
    <cellStyle name="SAPBEXresItem 7 9" xfId="22205"/>
    <cellStyle name="SAPBEXresItem 8" xfId="3353"/>
    <cellStyle name="SAPBEXresItem 8 2" xfId="5891"/>
    <cellStyle name="SAPBEXresItem 8 3" xfId="5513"/>
    <cellStyle name="SAPBEXresItem 8 4" xfId="10436"/>
    <cellStyle name="SAPBEXresItem 8 5" xfId="12332"/>
    <cellStyle name="SAPBEXresItem 8 6" xfId="16501"/>
    <cellStyle name="SAPBEXresItem 8 7" xfId="17028"/>
    <cellStyle name="SAPBEXresItem 8 8" xfId="21197"/>
    <cellStyle name="SAPBEXresItem 8 9" xfId="21721"/>
    <cellStyle name="SAPBEXresItem 9" xfId="3396"/>
    <cellStyle name="SAPBEXresItem 9 2" xfId="5934"/>
    <cellStyle name="SAPBEXresItem 9 3" xfId="10185"/>
    <cellStyle name="SAPBEXresItem 9 4" xfId="11213"/>
    <cellStyle name="SAPBEXresItem 9 5" xfId="13615"/>
    <cellStyle name="SAPBEXresItem 9 6" xfId="15579"/>
    <cellStyle name="SAPBEXresItem 9 7" xfId="18311"/>
    <cellStyle name="SAPBEXresItem 9 8" xfId="20275"/>
    <cellStyle name="SAPBEXresItem 9 9" xfId="22888"/>
    <cellStyle name="SAPBEXresItemX" xfId="2974"/>
    <cellStyle name="SAPBEXresItemX 10" xfId="3440"/>
    <cellStyle name="SAPBEXresItemX 10 2" xfId="5978"/>
    <cellStyle name="SAPBEXresItemX 10 3" xfId="5424"/>
    <cellStyle name="SAPBEXresItemX 10 4" xfId="11492"/>
    <cellStyle name="SAPBEXresItemX 10 5" xfId="13919"/>
    <cellStyle name="SAPBEXresItemX 10 6" xfId="16676"/>
    <cellStyle name="SAPBEXresItemX 10 7" xfId="18615"/>
    <cellStyle name="SAPBEXresItemX 10 8" xfId="21372"/>
    <cellStyle name="SAPBEXresItemX 10 9" xfId="23167"/>
    <cellStyle name="SAPBEXresItemX 11" xfId="3504"/>
    <cellStyle name="SAPBEXresItemX 11 2" xfId="6042"/>
    <cellStyle name="SAPBEXresItemX 11 3" xfId="8205"/>
    <cellStyle name="SAPBEXresItemX 11 4" xfId="10249"/>
    <cellStyle name="SAPBEXresItemX 11 5" xfId="12557"/>
    <cellStyle name="SAPBEXresItemX 11 6" xfId="16284"/>
    <cellStyle name="SAPBEXresItemX 11 7" xfId="17253"/>
    <cellStyle name="SAPBEXresItemX 11 8" xfId="20980"/>
    <cellStyle name="SAPBEXresItemX 11 9" xfId="21918"/>
    <cellStyle name="SAPBEXresItemX 12" xfId="3526"/>
    <cellStyle name="SAPBEXresItemX 12 2" xfId="6064"/>
    <cellStyle name="SAPBEXresItemX 12 3" xfId="9189"/>
    <cellStyle name="SAPBEXresItemX 12 4" xfId="12267"/>
    <cellStyle name="SAPBEXresItemX 12 5" xfId="12904"/>
    <cellStyle name="SAPBEXresItemX 12 6" xfId="15754"/>
    <cellStyle name="SAPBEXresItemX 12 7" xfId="17600"/>
    <cellStyle name="SAPBEXresItemX 12 8" xfId="20450"/>
    <cellStyle name="SAPBEXresItemX 12 9" xfId="22231"/>
    <cellStyle name="SAPBEXresItemX 13" xfId="3569"/>
    <cellStyle name="SAPBEXresItemX 13 2" xfId="6107"/>
    <cellStyle name="SAPBEXresItemX 13 3" xfId="9453"/>
    <cellStyle name="SAPBEXresItemX 13 4" xfId="11690"/>
    <cellStyle name="SAPBEXresItemX 13 5" xfId="14139"/>
    <cellStyle name="SAPBEXresItemX 13 6" xfId="14847"/>
    <cellStyle name="SAPBEXresItemX 13 7" xfId="18835"/>
    <cellStyle name="SAPBEXresItemX 13 8" xfId="19543"/>
    <cellStyle name="SAPBEXresItemX 13 9" xfId="23364"/>
    <cellStyle name="SAPBEXresItemX 14" xfId="3610"/>
    <cellStyle name="SAPBEXresItemX 14 2" xfId="6148"/>
    <cellStyle name="SAPBEXresItemX 14 3" xfId="8434"/>
    <cellStyle name="SAPBEXresItemX 14 4" xfId="12032"/>
    <cellStyle name="SAPBEXresItemX 14 5" xfId="14513"/>
    <cellStyle name="SAPBEXresItemX 14 6" xfId="13371"/>
    <cellStyle name="SAPBEXresItemX 14 7" xfId="19209"/>
    <cellStyle name="SAPBEXresItemX 14 8" xfId="18067"/>
    <cellStyle name="SAPBEXresItemX 14 9" xfId="23707"/>
    <cellStyle name="SAPBEXresItemX 15" xfId="3638"/>
    <cellStyle name="SAPBEXresItemX 15 2" xfId="6176"/>
    <cellStyle name="SAPBEXresItemX 15 3" xfId="9246"/>
    <cellStyle name="SAPBEXresItemX 15 4" xfId="10283"/>
    <cellStyle name="SAPBEXresItemX 15 5" xfId="12595"/>
    <cellStyle name="SAPBEXresItemX 15 6" xfId="14969"/>
    <cellStyle name="SAPBEXresItemX 15 7" xfId="17291"/>
    <cellStyle name="SAPBEXresItemX 15 8" xfId="19665"/>
    <cellStyle name="SAPBEXresItemX 15 9" xfId="21953"/>
    <cellStyle name="SAPBEXresItemX 16" xfId="3681"/>
    <cellStyle name="SAPBEXresItemX 16 2" xfId="6219"/>
    <cellStyle name="SAPBEXresItemX 16 3" xfId="10216"/>
    <cellStyle name="SAPBEXresItemX 16 4" xfId="10614"/>
    <cellStyle name="SAPBEXresItemX 16 5" xfId="12962"/>
    <cellStyle name="SAPBEXresItemX 16 6" xfId="16656"/>
    <cellStyle name="SAPBEXresItemX 16 7" xfId="17658"/>
    <cellStyle name="SAPBEXresItemX 16 8" xfId="21352"/>
    <cellStyle name="SAPBEXresItemX 16 9" xfId="22287"/>
    <cellStyle name="SAPBEXresItemX 17" xfId="3564"/>
    <cellStyle name="SAPBEXresItemX 17 2" xfId="6102"/>
    <cellStyle name="SAPBEXresItemX 17 3" xfId="8954"/>
    <cellStyle name="SAPBEXresItemX 17 4" xfId="11289"/>
    <cellStyle name="SAPBEXresItemX 17 5" xfId="13695"/>
    <cellStyle name="SAPBEXresItemX 17 6" xfId="15803"/>
    <cellStyle name="SAPBEXresItemX 17 7" xfId="18391"/>
    <cellStyle name="SAPBEXresItemX 17 8" xfId="20499"/>
    <cellStyle name="SAPBEXresItemX 17 9" xfId="22963"/>
    <cellStyle name="SAPBEXresItemX 18" xfId="3743"/>
    <cellStyle name="SAPBEXresItemX 18 2" xfId="6281"/>
    <cellStyle name="SAPBEXresItemX 18 3" xfId="10036"/>
    <cellStyle name="SAPBEXresItemX 18 4" xfId="11319"/>
    <cellStyle name="SAPBEXresItemX 18 5" xfId="13728"/>
    <cellStyle name="SAPBEXresItemX 18 6" xfId="13498"/>
    <cellStyle name="SAPBEXresItemX 18 7" xfId="18424"/>
    <cellStyle name="SAPBEXresItemX 18 8" xfId="18194"/>
    <cellStyle name="SAPBEXresItemX 18 9" xfId="22993"/>
    <cellStyle name="SAPBEXresItemX 19" xfId="3583"/>
    <cellStyle name="SAPBEXresItemX 19 2" xfId="6121"/>
    <cellStyle name="SAPBEXresItemX 19 3" xfId="8788"/>
    <cellStyle name="SAPBEXresItemX 19 4" xfId="10853"/>
    <cellStyle name="SAPBEXresItemX 19 5" xfId="13218"/>
    <cellStyle name="SAPBEXresItemX 19 6" xfId="16300"/>
    <cellStyle name="SAPBEXresItemX 19 7" xfId="17914"/>
    <cellStyle name="SAPBEXresItemX 19 8" xfId="20996"/>
    <cellStyle name="SAPBEXresItemX 19 9" xfId="22524"/>
    <cellStyle name="SAPBEXresItemX 2" xfId="3093"/>
    <cellStyle name="SAPBEXresItemX 2 2" xfId="5631"/>
    <cellStyle name="SAPBEXresItemX 2 3" xfId="10048"/>
    <cellStyle name="SAPBEXresItemX 2 4" xfId="10622"/>
    <cellStyle name="SAPBEXresItemX 2 5" xfId="12971"/>
    <cellStyle name="SAPBEXresItemX 2 6" xfId="15037"/>
    <cellStyle name="SAPBEXresItemX 2 7" xfId="17667"/>
    <cellStyle name="SAPBEXresItemX 2 8" xfId="19733"/>
    <cellStyle name="SAPBEXresItemX 2 9" xfId="22295"/>
    <cellStyle name="SAPBEXresItemX 20" xfId="3820"/>
    <cellStyle name="SAPBEXresItemX 20 2" xfId="6358"/>
    <cellStyle name="SAPBEXresItemX 20 3" xfId="8840"/>
    <cellStyle name="SAPBEXresItemX 20 4" xfId="10877"/>
    <cellStyle name="SAPBEXresItemX 20 5" xfId="13244"/>
    <cellStyle name="SAPBEXresItemX 20 6" xfId="15720"/>
    <cellStyle name="SAPBEXresItemX 20 7" xfId="17940"/>
    <cellStyle name="SAPBEXresItemX 20 8" xfId="20416"/>
    <cellStyle name="SAPBEXresItemX 20 9" xfId="22548"/>
    <cellStyle name="SAPBEXresItemX 21" xfId="3855"/>
    <cellStyle name="SAPBEXresItemX 21 2" xfId="6393"/>
    <cellStyle name="SAPBEXresItemX 21 3" xfId="7930"/>
    <cellStyle name="SAPBEXresItemX 21 4" xfId="10920"/>
    <cellStyle name="SAPBEXresItemX 21 5" xfId="13290"/>
    <cellStyle name="SAPBEXresItemX 21 6" xfId="15478"/>
    <cellStyle name="SAPBEXresItemX 21 7" xfId="17986"/>
    <cellStyle name="SAPBEXresItemX 21 8" xfId="20174"/>
    <cellStyle name="SAPBEXresItemX 21 9" xfId="22591"/>
    <cellStyle name="SAPBEXresItemX 22" xfId="3785"/>
    <cellStyle name="SAPBEXresItemX 22 2" xfId="6323"/>
    <cellStyle name="SAPBEXresItemX 22 3" xfId="8889"/>
    <cellStyle name="SAPBEXresItemX 22 4" xfId="10835"/>
    <cellStyle name="SAPBEXresItemX 22 5" xfId="13200"/>
    <cellStyle name="SAPBEXresItemX 22 6" xfId="15553"/>
    <cellStyle name="SAPBEXresItemX 22 7" xfId="17896"/>
    <cellStyle name="SAPBEXresItemX 22 8" xfId="20249"/>
    <cellStyle name="SAPBEXresItemX 22 9" xfId="22506"/>
    <cellStyle name="SAPBEXresItemX 23" xfId="3917"/>
    <cellStyle name="SAPBEXresItemX 23 2" xfId="6455"/>
    <cellStyle name="SAPBEXresItemX 23 3" xfId="9596"/>
    <cellStyle name="SAPBEXresItemX 23 4" xfId="12231"/>
    <cellStyle name="SAPBEXresItemX 23 5" xfId="12580"/>
    <cellStyle name="SAPBEXresItemX 23 6" xfId="16315"/>
    <cellStyle name="SAPBEXresItemX 23 7" xfId="17276"/>
    <cellStyle name="SAPBEXresItemX 23 8" xfId="21011"/>
    <cellStyle name="SAPBEXresItemX 23 9" xfId="21939"/>
    <cellStyle name="SAPBEXresItemX 24" xfId="3960"/>
    <cellStyle name="SAPBEXresItemX 24 2" xfId="6498"/>
    <cellStyle name="SAPBEXresItemX 24 3" xfId="8964"/>
    <cellStyle name="SAPBEXresItemX 24 4" xfId="10318"/>
    <cellStyle name="SAPBEXresItemX 24 5" xfId="12635"/>
    <cellStyle name="SAPBEXresItemX 24 6" xfId="15825"/>
    <cellStyle name="SAPBEXresItemX 24 7" xfId="17331"/>
    <cellStyle name="SAPBEXresItemX 24 8" xfId="20521"/>
    <cellStyle name="SAPBEXresItemX 24 9" xfId="21989"/>
    <cellStyle name="SAPBEXresItemX 25" xfId="4003"/>
    <cellStyle name="SAPBEXresItemX 25 2" xfId="6541"/>
    <cellStyle name="SAPBEXresItemX 25 3" xfId="8904"/>
    <cellStyle name="SAPBEXresItemX 25 4" xfId="10276"/>
    <cellStyle name="SAPBEXresItemX 25 5" xfId="12586"/>
    <cellStyle name="SAPBEXresItemX 25 6" xfId="16946"/>
    <cellStyle name="SAPBEXresItemX 25 7" xfId="17282"/>
    <cellStyle name="SAPBEXresItemX 25 8" xfId="21642"/>
    <cellStyle name="SAPBEXresItemX 25 9" xfId="21945"/>
    <cellStyle name="SAPBEXresItemX 26" xfId="3894"/>
    <cellStyle name="SAPBEXresItemX 26 2" xfId="6432"/>
    <cellStyle name="SAPBEXresItemX 26 3" xfId="8193"/>
    <cellStyle name="SAPBEXresItemX 26 4" xfId="10348"/>
    <cellStyle name="SAPBEXresItemX 26 5" xfId="14445"/>
    <cellStyle name="SAPBEXresItemX 26 6" xfId="16004"/>
    <cellStyle name="SAPBEXresItemX 26 7" xfId="19141"/>
    <cellStyle name="SAPBEXresItemX 26 8" xfId="20700"/>
    <cellStyle name="SAPBEXresItemX 26 9" xfId="23643"/>
    <cellStyle name="SAPBEXresItemX 27" xfId="4082"/>
    <cellStyle name="SAPBEXresItemX 27 2" xfId="6620"/>
    <cellStyle name="SAPBEXresItemX 27 3" xfId="9324"/>
    <cellStyle name="SAPBEXresItemX 27 4" xfId="10387"/>
    <cellStyle name="SAPBEXresItemX 27 5" xfId="12710"/>
    <cellStyle name="SAPBEXresItemX 27 6" xfId="15282"/>
    <cellStyle name="SAPBEXresItemX 27 7" xfId="17406"/>
    <cellStyle name="SAPBEXresItemX 27 8" xfId="19978"/>
    <cellStyle name="SAPBEXresItemX 27 9" xfId="22058"/>
    <cellStyle name="SAPBEXresItemX 28" xfId="4108"/>
    <cellStyle name="SAPBEXresItemX 28 2" xfId="6646"/>
    <cellStyle name="SAPBEXresItemX 28 3" xfId="8080"/>
    <cellStyle name="SAPBEXresItemX 28 4" xfId="11083"/>
    <cellStyle name="SAPBEXresItemX 28 5" xfId="13473"/>
    <cellStyle name="SAPBEXresItemX 28 6" xfId="16769"/>
    <cellStyle name="SAPBEXresItemX 28 7" xfId="18169"/>
    <cellStyle name="SAPBEXresItemX 28 8" xfId="21465"/>
    <cellStyle name="SAPBEXresItemX 28 9" xfId="22756"/>
    <cellStyle name="SAPBEXresItemX 29" xfId="4151"/>
    <cellStyle name="SAPBEXresItemX 29 2" xfId="6689"/>
    <cellStyle name="SAPBEXresItemX 29 3" xfId="8225"/>
    <cellStyle name="SAPBEXresItemX 29 4" xfId="11898"/>
    <cellStyle name="SAPBEXresItemX 29 5" xfId="14368"/>
    <cellStyle name="SAPBEXresItemX 29 6" xfId="12554"/>
    <cellStyle name="SAPBEXresItemX 29 7" xfId="19064"/>
    <cellStyle name="SAPBEXresItemX 29 8" xfId="17250"/>
    <cellStyle name="SAPBEXresItemX 29 9" xfId="23573"/>
    <cellStyle name="SAPBEXresItemX 3" xfId="3139"/>
    <cellStyle name="SAPBEXresItemX 3 2" xfId="5677"/>
    <cellStyle name="SAPBEXresItemX 3 3" xfId="10109"/>
    <cellStyle name="SAPBEXresItemX 3 4" xfId="11665"/>
    <cellStyle name="SAPBEXresItemX 3 5" xfId="14112"/>
    <cellStyle name="SAPBEXresItemX 3 6" xfId="16840"/>
    <cellStyle name="SAPBEXresItemX 3 7" xfId="18808"/>
    <cellStyle name="SAPBEXresItemX 3 8" xfId="21536"/>
    <cellStyle name="SAPBEXresItemX 3 9" xfId="23340"/>
    <cellStyle name="SAPBEXresItemX 30" xfId="4194"/>
    <cellStyle name="SAPBEXresItemX 30 2" xfId="6732"/>
    <cellStyle name="SAPBEXresItemX 30 3" xfId="10102"/>
    <cellStyle name="SAPBEXresItemX 30 4" xfId="5538"/>
    <cellStyle name="SAPBEXresItemX 30 5" xfId="12446"/>
    <cellStyle name="SAPBEXresItemX 30 6" xfId="15367"/>
    <cellStyle name="SAPBEXresItemX 30 7" xfId="17142"/>
    <cellStyle name="SAPBEXresItemX 30 8" xfId="20063"/>
    <cellStyle name="SAPBEXresItemX 30 9" xfId="21825"/>
    <cellStyle name="SAPBEXresItemX 31" xfId="4236"/>
    <cellStyle name="SAPBEXresItemX 31 2" xfId="6774"/>
    <cellStyle name="SAPBEXresItemX 31 3" xfId="8965"/>
    <cellStyle name="SAPBEXresItemX 31 4" xfId="10775"/>
    <cellStyle name="SAPBEXresItemX 31 5" xfId="13130"/>
    <cellStyle name="SAPBEXresItemX 31 6" xfId="16599"/>
    <cellStyle name="SAPBEXresItemX 31 7" xfId="17826"/>
    <cellStyle name="SAPBEXresItemX 31 8" xfId="21295"/>
    <cellStyle name="SAPBEXresItemX 31 9" xfId="22447"/>
    <cellStyle name="SAPBEXresItemX 32" xfId="4279"/>
    <cellStyle name="SAPBEXresItemX 32 2" xfId="6817"/>
    <cellStyle name="SAPBEXresItemX 32 3" xfId="9091"/>
    <cellStyle name="SAPBEXresItemX 32 4" xfId="11068"/>
    <cellStyle name="SAPBEXresItemX 32 5" xfId="13456"/>
    <cellStyle name="SAPBEXresItemX 32 6" xfId="15166"/>
    <cellStyle name="SAPBEXresItemX 32 7" xfId="18152"/>
    <cellStyle name="SAPBEXresItemX 32 8" xfId="19862"/>
    <cellStyle name="SAPBEXresItemX 32 9" xfId="22741"/>
    <cellStyle name="SAPBEXresItemX 33" xfId="4322"/>
    <cellStyle name="SAPBEXresItemX 33 2" xfId="6860"/>
    <cellStyle name="SAPBEXresItemX 33 3" xfId="8430"/>
    <cellStyle name="SAPBEXresItemX 33 4" xfId="9126"/>
    <cellStyle name="SAPBEXresItemX 33 5" xfId="12502"/>
    <cellStyle name="SAPBEXresItemX 33 6" xfId="16015"/>
    <cellStyle name="SAPBEXresItemX 33 7" xfId="17198"/>
    <cellStyle name="SAPBEXresItemX 33 8" xfId="20711"/>
    <cellStyle name="SAPBEXresItemX 33 9" xfId="21871"/>
    <cellStyle name="SAPBEXresItemX 34" xfId="4365"/>
    <cellStyle name="SAPBEXresItemX 34 2" xfId="6903"/>
    <cellStyle name="SAPBEXresItemX 34 3" xfId="9199"/>
    <cellStyle name="SAPBEXresItemX 34 4" xfId="10824"/>
    <cellStyle name="SAPBEXresItemX 34 5" xfId="13187"/>
    <cellStyle name="SAPBEXresItemX 34 6" xfId="16092"/>
    <cellStyle name="SAPBEXresItemX 34 7" xfId="17883"/>
    <cellStyle name="SAPBEXresItemX 34 8" xfId="20788"/>
    <cellStyle name="SAPBEXresItemX 34 9" xfId="22495"/>
    <cellStyle name="SAPBEXresItemX 35" xfId="4408"/>
    <cellStyle name="SAPBEXresItemX 35 2" xfId="6946"/>
    <cellStyle name="SAPBEXresItemX 35 3" xfId="9753"/>
    <cellStyle name="SAPBEXresItemX 35 4" xfId="11397"/>
    <cellStyle name="SAPBEXresItemX 35 5" xfId="12456"/>
    <cellStyle name="SAPBEXresItemX 35 6" xfId="16740"/>
    <cellStyle name="SAPBEXresItemX 35 7" xfId="17152"/>
    <cellStyle name="SAPBEXresItemX 35 8" xfId="21436"/>
    <cellStyle name="SAPBEXresItemX 35 9" xfId="21833"/>
    <cellStyle name="SAPBEXresItemX 36" xfId="4451"/>
    <cellStyle name="SAPBEXresItemX 36 2" xfId="6989"/>
    <cellStyle name="SAPBEXresItemX 36 3" xfId="8642"/>
    <cellStyle name="SAPBEXresItemX 36 4" xfId="10267"/>
    <cellStyle name="SAPBEXresItemX 36 5" xfId="13754"/>
    <cellStyle name="SAPBEXresItemX 36 6" xfId="16438"/>
    <cellStyle name="SAPBEXresItemX 36 7" xfId="18450"/>
    <cellStyle name="SAPBEXresItemX 36 8" xfId="21134"/>
    <cellStyle name="SAPBEXresItemX 36 9" xfId="23017"/>
    <cellStyle name="SAPBEXresItemX 37" xfId="4511"/>
    <cellStyle name="SAPBEXresItemX 37 2" xfId="7049"/>
    <cellStyle name="SAPBEXresItemX 37 3" xfId="8342"/>
    <cellStyle name="SAPBEXresItemX 37 4" xfId="11802"/>
    <cellStyle name="SAPBEXresItemX 37 5" xfId="14876"/>
    <cellStyle name="SAPBEXresItemX 37 6" xfId="16061"/>
    <cellStyle name="SAPBEXresItemX 37 7" xfId="19572"/>
    <cellStyle name="SAPBEXresItemX 37 8" xfId="20757"/>
    <cellStyle name="SAPBEXresItemX 37 9" xfId="24046"/>
    <cellStyle name="SAPBEXresItemX 38" xfId="4537"/>
    <cellStyle name="SAPBEXresItemX 38 2" xfId="7075"/>
    <cellStyle name="SAPBEXresItemX 38 3" xfId="8329"/>
    <cellStyle name="SAPBEXresItemX 38 4" xfId="11065"/>
    <cellStyle name="SAPBEXresItemX 38 5" xfId="13453"/>
    <cellStyle name="SAPBEXresItemX 38 6" xfId="15792"/>
    <cellStyle name="SAPBEXresItemX 38 7" xfId="18149"/>
    <cellStyle name="SAPBEXresItemX 38 8" xfId="20488"/>
    <cellStyle name="SAPBEXresItemX 38 9" xfId="22738"/>
    <cellStyle name="SAPBEXresItemX 39" xfId="4580"/>
    <cellStyle name="SAPBEXresItemX 39 2" xfId="7118"/>
    <cellStyle name="SAPBEXresItemX 39 3" xfId="8843"/>
    <cellStyle name="SAPBEXresItemX 39 4" xfId="12269"/>
    <cellStyle name="SAPBEXresItemX 39 5" xfId="13194"/>
    <cellStyle name="SAPBEXresItemX 39 6" xfId="15204"/>
    <cellStyle name="SAPBEXresItemX 39 7" xfId="17890"/>
    <cellStyle name="SAPBEXresItemX 39 8" xfId="19900"/>
    <cellStyle name="SAPBEXresItemX 39 9" xfId="22501"/>
    <cellStyle name="SAPBEXresItemX 4" xfId="3182"/>
    <cellStyle name="SAPBEXresItemX 4 2" xfId="5720"/>
    <cellStyle name="SAPBEXresItemX 4 3" xfId="8275"/>
    <cellStyle name="SAPBEXresItemX 4 4" xfId="12013"/>
    <cellStyle name="SAPBEXresItemX 4 5" xfId="14493"/>
    <cellStyle name="SAPBEXresItemX 4 6" xfId="15092"/>
    <cellStyle name="SAPBEXresItemX 4 7" xfId="19189"/>
    <cellStyle name="SAPBEXresItemX 4 8" xfId="19788"/>
    <cellStyle name="SAPBEXresItemX 4 9" xfId="23688"/>
    <cellStyle name="SAPBEXresItemX 40" xfId="4623"/>
    <cellStyle name="SAPBEXresItemX 40 2" xfId="7161"/>
    <cellStyle name="SAPBEXresItemX 40 3" xfId="5469"/>
    <cellStyle name="SAPBEXresItemX 40 4" xfId="9747"/>
    <cellStyle name="SAPBEXresItemX 40 5" xfId="12663"/>
    <cellStyle name="SAPBEXresItemX 40 6" xfId="12330"/>
    <cellStyle name="SAPBEXresItemX 40 7" xfId="17359"/>
    <cellStyle name="SAPBEXresItemX 40 8" xfId="17026"/>
    <cellStyle name="SAPBEXresItemX 40 9" xfId="22013"/>
    <cellStyle name="SAPBEXresItemX 41" xfId="4666"/>
    <cellStyle name="SAPBEXresItemX 41 2" xfId="7204"/>
    <cellStyle name="SAPBEXresItemX 41 3" xfId="10168"/>
    <cellStyle name="SAPBEXresItemX 41 4" xfId="11048"/>
    <cellStyle name="SAPBEXresItemX 41 5" xfId="13432"/>
    <cellStyle name="SAPBEXresItemX 41 6" xfId="15872"/>
    <cellStyle name="SAPBEXresItemX 41 7" xfId="18128"/>
    <cellStyle name="SAPBEXresItemX 41 8" xfId="20568"/>
    <cellStyle name="SAPBEXresItemX 41 9" xfId="22721"/>
    <cellStyle name="SAPBEXresItemX 42" xfId="4708"/>
    <cellStyle name="SAPBEXresItemX 42 2" xfId="7246"/>
    <cellStyle name="SAPBEXresItemX 42 3" xfId="8097"/>
    <cellStyle name="SAPBEXresItemX 42 4" xfId="11805"/>
    <cellStyle name="SAPBEXresItemX 42 5" xfId="14262"/>
    <cellStyle name="SAPBEXresItemX 42 6" xfId="15049"/>
    <cellStyle name="SAPBEXresItemX 42 7" xfId="18958"/>
    <cellStyle name="SAPBEXresItemX 42 8" xfId="19745"/>
    <cellStyle name="SAPBEXresItemX 42 9" xfId="23480"/>
    <cellStyle name="SAPBEXresItemX 43" xfId="4751"/>
    <cellStyle name="SAPBEXresItemX 43 2" xfId="7289"/>
    <cellStyle name="SAPBEXresItemX 43 3" xfId="10226"/>
    <cellStyle name="SAPBEXresItemX 43 4" xfId="12170"/>
    <cellStyle name="SAPBEXresItemX 43 5" xfId="14816"/>
    <cellStyle name="SAPBEXresItemX 43 6" xfId="15425"/>
    <cellStyle name="SAPBEXresItemX 43 7" xfId="19512"/>
    <cellStyle name="SAPBEXresItemX 43 8" xfId="20121"/>
    <cellStyle name="SAPBEXresItemX 43 9" xfId="24000"/>
    <cellStyle name="SAPBEXresItemX 44" xfId="4643"/>
    <cellStyle name="SAPBEXresItemX 44 2" xfId="7181"/>
    <cellStyle name="SAPBEXresItemX 44 3" xfId="7967"/>
    <cellStyle name="SAPBEXresItemX 44 4" xfId="10703"/>
    <cellStyle name="SAPBEXresItemX 44 5" xfId="13056"/>
    <cellStyle name="SAPBEXresItemX 44 6" xfId="15603"/>
    <cellStyle name="SAPBEXresItemX 44 7" xfId="17752"/>
    <cellStyle name="SAPBEXresItemX 44 8" xfId="20299"/>
    <cellStyle name="SAPBEXresItemX 44 9" xfId="22376"/>
    <cellStyle name="SAPBEXresItemX 45" xfId="4813"/>
    <cellStyle name="SAPBEXresItemX 45 2" xfId="7351"/>
    <cellStyle name="SAPBEXresItemX 45 3" xfId="8512"/>
    <cellStyle name="SAPBEXresItemX 45 4" xfId="10460"/>
    <cellStyle name="SAPBEXresItemX 45 5" xfId="14504"/>
    <cellStyle name="SAPBEXresItemX 45 6" xfId="16219"/>
    <cellStyle name="SAPBEXresItemX 45 7" xfId="19200"/>
    <cellStyle name="SAPBEXresItemX 45 8" xfId="20915"/>
    <cellStyle name="SAPBEXresItemX 45 9" xfId="23699"/>
    <cellStyle name="SAPBEXresItemX 46" xfId="4856"/>
    <cellStyle name="SAPBEXresItemX 46 2" xfId="7394"/>
    <cellStyle name="SAPBEXresItemX 46 3" xfId="8537"/>
    <cellStyle name="SAPBEXresItemX 46 4" xfId="11324"/>
    <cellStyle name="SAPBEXresItemX 46 5" xfId="13733"/>
    <cellStyle name="SAPBEXresItemX 46 6" xfId="15436"/>
    <cellStyle name="SAPBEXresItemX 46 7" xfId="18429"/>
    <cellStyle name="SAPBEXresItemX 46 8" xfId="20132"/>
    <cellStyle name="SAPBEXresItemX 46 9" xfId="22998"/>
    <cellStyle name="SAPBEXresItemX 47" xfId="4912"/>
    <cellStyle name="SAPBEXresItemX 47 2" xfId="7450"/>
    <cellStyle name="SAPBEXresItemX 47 3" xfId="8525"/>
    <cellStyle name="SAPBEXresItemX 47 4" xfId="12001"/>
    <cellStyle name="SAPBEXresItemX 47 5" xfId="14479"/>
    <cellStyle name="SAPBEXresItemX 47 6" xfId="15566"/>
    <cellStyle name="SAPBEXresItemX 47 7" xfId="19175"/>
    <cellStyle name="SAPBEXresItemX 47 8" xfId="20262"/>
    <cellStyle name="SAPBEXresItemX 47 9" xfId="23676"/>
    <cellStyle name="SAPBEXresItemX 48" xfId="4936"/>
    <cellStyle name="SAPBEXresItemX 48 2" xfId="7474"/>
    <cellStyle name="SAPBEXresItemX 48 3" xfId="9997"/>
    <cellStyle name="SAPBEXresItemX 48 4" xfId="11467"/>
    <cellStyle name="SAPBEXresItemX 48 5" xfId="13890"/>
    <cellStyle name="SAPBEXresItemX 48 6" xfId="16658"/>
    <cellStyle name="SAPBEXresItemX 48 7" xfId="18586"/>
    <cellStyle name="SAPBEXresItemX 48 8" xfId="21354"/>
    <cellStyle name="SAPBEXresItemX 48 9" xfId="23142"/>
    <cellStyle name="SAPBEXresItemX 49" xfId="4974"/>
    <cellStyle name="SAPBEXresItemX 49 2" xfId="7512"/>
    <cellStyle name="SAPBEXresItemX 49 3" xfId="8277"/>
    <cellStyle name="SAPBEXresItemX 49 4" xfId="11315"/>
    <cellStyle name="SAPBEXresItemX 49 5" xfId="12341"/>
    <cellStyle name="SAPBEXresItemX 49 6" xfId="16100"/>
    <cellStyle name="SAPBEXresItemX 49 7" xfId="17037"/>
    <cellStyle name="SAPBEXresItemX 49 8" xfId="20796"/>
    <cellStyle name="SAPBEXresItemX 49 9" xfId="21730"/>
    <cellStyle name="SAPBEXresItemX 5" xfId="3225"/>
    <cellStyle name="SAPBEXresItemX 5 2" xfId="5763"/>
    <cellStyle name="SAPBEXresItemX 5 3" xfId="10196"/>
    <cellStyle name="SAPBEXresItemX 5 4" xfId="9862"/>
    <cellStyle name="SAPBEXresItemX 5 5" xfId="12406"/>
    <cellStyle name="SAPBEXresItemX 5 6" xfId="16182"/>
    <cellStyle name="SAPBEXresItemX 5 7" xfId="17102"/>
    <cellStyle name="SAPBEXresItemX 5 8" xfId="20878"/>
    <cellStyle name="SAPBEXresItemX 5 9" xfId="21788"/>
    <cellStyle name="SAPBEXresItemX 50" xfId="5012"/>
    <cellStyle name="SAPBEXresItemX 50 2" xfId="7550"/>
    <cellStyle name="SAPBEXresItemX 50 3" xfId="7921"/>
    <cellStyle name="SAPBEXresItemX 50 4" xfId="10830"/>
    <cellStyle name="SAPBEXresItemX 50 5" xfId="12335"/>
    <cellStyle name="SAPBEXresItemX 50 6" xfId="13594"/>
    <cellStyle name="SAPBEXresItemX 50 7" xfId="17031"/>
    <cellStyle name="SAPBEXresItemX 50 8" xfId="18290"/>
    <cellStyle name="SAPBEXresItemX 50 9" xfId="21724"/>
    <cellStyle name="SAPBEXresItemX 51" xfId="5049"/>
    <cellStyle name="SAPBEXresItemX 51 2" xfId="7587"/>
    <cellStyle name="SAPBEXresItemX 51 3" xfId="8627"/>
    <cellStyle name="SAPBEXresItemX 51 4" xfId="11241"/>
    <cellStyle name="SAPBEXresItemX 51 5" xfId="13646"/>
    <cellStyle name="SAPBEXresItemX 51 6" xfId="13635"/>
    <cellStyle name="SAPBEXresItemX 51 7" xfId="18342"/>
    <cellStyle name="SAPBEXresItemX 51 8" xfId="18331"/>
    <cellStyle name="SAPBEXresItemX 51 9" xfId="22915"/>
    <cellStyle name="SAPBEXresItemX 52" xfId="5079"/>
    <cellStyle name="SAPBEXresItemX 52 2" xfId="7617"/>
    <cellStyle name="SAPBEXresItemX 52 3" xfId="9637"/>
    <cellStyle name="SAPBEXresItemX 52 4" xfId="10492"/>
    <cellStyle name="SAPBEXresItemX 52 5" xfId="12827"/>
    <cellStyle name="SAPBEXresItemX 52 6" xfId="15273"/>
    <cellStyle name="SAPBEXresItemX 52 7" xfId="17523"/>
    <cellStyle name="SAPBEXresItemX 52 8" xfId="19969"/>
    <cellStyle name="SAPBEXresItemX 52 9" xfId="22162"/>
    <cellStyle name="SAPBEXresItemX 53" xfId="5105"/>
    <cellStyle name="SAPBEXresItemX 53 2" xfId="7643"/>
    <cellStyle name="SAPBEXresItemX 53 3" xfId="8409"/>
    <cellStyle name="SAPBEXresItemX 53 4" xfId="11258"/>
    <cellStyle name="SAPBEXresItemX 53 5" xfId="13664"/>
    <cellStyle name="SAPBEXresItemX 53 6" xfId="15286"/>
    <cellStyle name="SAPBEXresItemX 53 7" xfId="18360"/>
    <cellStyle name="SAPBEXresItemX 53 8" xfId="19982"/>
    <cellStyle name="SAPBEXresItemX 53 9" xfId="22932"/>
    <cellStyle name="SAPBEXresItemX 54" xfId="5153"/>
    <cellStyle name="SAPBEXresItemX 54 2" xfId="7691"/>
    <cellStyle name="SAPBEXresItemX 54 3" xfId="8025"/>
    <cellStyle name="SAPBEXresItemX 54 4" xfId="10699"/>
    <cellStyle name="SAPBEXresItemX 54 5" xfId="14904"/>
    <cellStyle name="SAPBEXresItemX 54 6" xfId="15883"/>
    <cellStyle name="SAPBEXresItemX 54 7" xfId="19600"/>
    <cellStyle name="SAPBEXresItemX 54 8" xfId="20579"/>
    <cellStyle name="SAPBEXresItemX 54 9" xfId="24069"/>
    <cellStyle name="SAPBEXresItemX 55" xfId="5222"/>
    <cellStyle name="SAPBEXresItemX 55 2" xfId="7761"/>
    <cellStyle name="SAPBEXresItemX 55 3" xfId="8276"/>
    <cellStyle name="SAPBEXresItemX 55 4" xfId="10930"/>
    <cellStyle name="SAPBEXresItemX 55 5" xfId="13300"/>
    <cellStyle name="SAPBEXresItemX 55 6" xfId="16017"/>
    <cellStyle name="SAPBEXresItemX 55 7" xfId="17996"/>
    <cellStyle name="SAPBEXresItemX 55 8" xfId="20713"/>
    <cellStyle name="SAPBEXresItemX 55 9" xfId="22601"/>
    <cellStyle name="SAPBEXresItemX 56" xfId="5260"/>
    <cellStyle name="SAPBEXresItemX 56 2" xfId="8531"/>
    <cellStyle name="SAPBEXresItemX 56 3" xfId="11023"/>
    <cellStyle name="SAPBEXresItemX 56 4" xfId="13404"/>
    <cellStyle name="SAPBEXresItemX 56 5" xfId="12362"/>
    <cellStyle name="SAPBEXresItemX 56 6" xfId="18100"/>
    <cellStyle name="SAPBEXresItemX 56 7" xfId="17058"/>
    <cellStyle name="SAPBEXresItemX 56 8" xfId="22696"/>
    <cellStyle name="SAPBEXresItemX 57" xfId="5444"/>
    <cellStyle name="SAPBEXresItemX 58" xfId="10413"/>
    <cellStyle name="SAPBEXresItemX 59" xfId="12738"/>
    <cellStyle name="SAPBEXresItemX 6" xfId="3268"/>
    <cellStyle name="SAPBEXresItemX 6 2" xfId="5806"/>
    <cellStyle name="SAPBEXresItemX 6 3" xfId="9988"/>
    <cellStyle name="SAPBEXresItemX 6 4" xfId="12174"/>
    <cellStyle name="SAPBEXresItemX 6 5" xfId="14414"/>
    <cellStyle name="SAPBEXresItemX 6 6" xfId="15537"/>
    <cellStyle name="SAPBEXresItemX 6 7" xfId="19110"/>
    <cellStyle name="SAPBEXresItemX 6 8" xfId="20233"/>
    <cellStyle name="SAPBEXresItemX 6 9" xfId="23616"/>
    <cellStyle name="SAPBEXresItemX 60" xfId="16655"/>
    <cellStyle name="SAPBEXresItemX 61" xfId="17434"/>
    <cellStyle name="SAPBEXresItemX 62" xfId="21351"/>
    <cellStyle name="SAPBEXresItemX 63" xfId="22084"/>
    <cellStyle name="SAPBEXresItemX 7" xfId="3311"/>
    <cellStyle name="SAPBEXresItemX 7 2" xfId="5849"/>
    <cellStyle name="SAPBEXresItemX 7 3" xfId="9077"/>
    <cellStyle name="SAPBEXresItemX 7 4" xfId="10774"/>
    <cellStyle name="SAPBEXresItemX 7 5" xfId="12311"/>
    <cellStyle name="SAPBEXresItemX 7 6" xfId="16824"/>
    <cellStyle name="SAPBEXresItemX 7 7" xfId="17007"/>
    <cellStyle name="SAPBEXresItemX 7 8" xfId="21520"/>
    <cellStyle name="SAPBEXresItemX 7 9" xfId="21702"/>
    <cellStyle name="SAPBEXresItemX 8" xfId="3354"/>
    <cellStyle name="SAPBEXresItemX 8 2" xfId="5892"/>
    <cellStyle name="SAPBEXresItemX 8 3" xfId="8866"/>
    <cellStyle name="SAPBEXresItemX 8 4" xfId="10485"/>
    <cellStyle name="SAPBEXresItemX 8 5" xfId="12819"/>
    <cellStyle name="SAPBEXresItemX 8 6" xfId="16161"/>
    <cellStyle name="SAPBEXresItemX 8 7" xfId="17515"/>
    <cellStyle name="SAPBEXresItemX 8 8" xfId="20857"/>
    <cellStyle name="SAPBEXresItemX 8 9" xfId="22155"/>
    <cellStyle name="SAPBEXresItemX 9" xfId="3397"/>
    <cellStyle name="SAPBEXresItemX 9 2" xfId="5935"/>
    <cellStyle name="SAPBEXresItemX 9 3" xfId="8823"/>
    <cellStyle name="SAPBEXresItemX 9 4" xfId="11521"/>
    <cellStyle name="SAPBEXresItemX 9 5" xfId="13950"/>
    <cellStyle name="SAPBEXresItemX 9 6" xfId="15016"/>
    <cellStyle name="SAPBEXresItemX 9 7" xfId="18646"/>
    <cellStyle name="SAPBEXresItemX 9 8" xfId="19712"/>
    <cellStyle name="SAPBEXresItemX 9 9" xfId="23195"/>
    <cellStyle name="SAPBEXstdData" xfId="2975"/>
    <cellStyle name="SAPBEXstdData 10" xfId="3441"/>
    <cellStyle name="SAPBEXstdData 10 2" xfId="5979"/>
    <cellStyle name="SAPBEXstdData 10 3" xfId="8849"/>
    <cellStyle name="SAPBEXstdData 10 4" xfId="12039"/>
    <cellStyle name="SAPBEXstdData 10 5" xfId="14521"/>
    <cellStyle name="SAPBEXstdData 10 6" xfId="14367"/>
    <cellStyle name="SAPBEXstdData 10 7" xfId="19217"/>
    <cellStyle name="SAPBEXstdData 10 8" xfId="19063"/>
    <cellStyle name="SAPBEXstdData 10 9" xfId="23714"/>
    <cellStyle name="SAPBEXstdData 11" xfId="3500"/>
    <cellStyle name="SAPBEXstdData 11 2" xfId="6038"/>
    <cellStyle name="SAPBEXstdData 11 3" xfId="8337"/>
    <cellStyle name="SAPBEXstdData 11 4" xfId="10618"/>
    <cellStyle name="SAPBEXstdData 11 5" xfId="12966"/>
    <cellStyle name="SAPBEXstdData 11 6" xfId="15188"/>
    <cellStyle name="SAPBEXstdData 11 7" xfId="17662"/>
    <cellStyle name="SAPBEXstdData 11 8" xfId="19884"/>
    <cellStyle name="SAPBEXstdData 11 9" xfId="22291"/>
    <cellStyle name="SAPBEXstdData 12" xfId="3527"/>
    <cellStyle name="SAPBEXstdData 12 2" xfId="6065"/>
    <cellStyle name="SAPBEXstdData 12 3" xfId="9990"/>
    <cellStyle name="SAPBEXstdData 12 4" xfId="11731"/>
    <cellStyle name="SAPBEXstdData 12 5" xfId="14182"/>
    <cellStyle name="SAPBEXstdData 12 6" xfId="16484"/>
    <cellStyle name="SAPBEXstdData 12 7" xfId="18878"/>
    <cellStyle name="SAPBEXstdData 12 8" xfId="21180"/>
    <cellStyle name="SAPBEXstdData 12 9" xfId="23405"/>
    <cellStyle name="SAPBEXstdData 13" xfId="3603"/>
    <cellStyle name="SAPBEXstdData 13 2" xfId="6141"/>
    <cellStyle name="SAPBEXstdData 13 3" xfId="9782"/>
    <cellStyle name="SAPBEXstdData 13 4" xfId="10292"/>
    <cellStyle name="SAPBEXstdData 13 5" xfId="12605"/>
    <cellStyle name="SAPBEXstdData 13 6" xfId="16537"/>
    <cellStyle name="SAPBEXstdData 13 7" xfId="17301"/>
    <cellStyle name="SAPBEXstdData 13 8" xfId="21233"/>
    <cellStyle name="SAPBEXstdData 13 9" xfId="21962"/>
    <cellStyle name="SAPBEXstdData 14" xfId="3639"/>
    <cellStyle name="SAPBEXstdData 14 2" xfId="6177"/>
    <cellStyle name="SAPBEXstdData 14 3" xfId="9669"/>
    <cellStyle name="SAPBEXstdData 14 4" xfId="10727"/>
    <cellStyle name="SAPBEXstdData 14 5" xfId="13082"/>
    <cellStyle name="SAPBEXstdData 14 6" xfId="15473"/>
    <cellStyle name="SAPBEXstdData 14 7" xfId="17778"/>
    <cellStyle name="SAPBEXstdData 14 8" xfId="20169"/>
    <cellStyle name="SAPBEXstdData 14 9" xfId="22400"/>
    <cellStyle name="SAPBEXstdData 15" xfId="3537"/>
    <cellStyle name="SAPBEXstdData 15 2" xfId="6075"/>
    <cellStyle name="SAPBEXstdData 15 3" xfId="8383"/>
    <cellStyle name="SAPBEXstdData 15 4" xfId="11832"/>
    <cellStyle name="SAPBEXstdData 15 5" xfId="14290"/>
    <cellStyle name="SAPBEXstdData 15 6" xfId="16304"/>
    <cellStyle name="SAPBEXstdData 15 7" xfId="18986"/>
    <cellStyle name="SAPBEXstdData 15 8" xfId="21000"/>
    <cellStyle name="SAPBEXstdData 15 9" xfId="23507"/>
    <cellStyle name="SAPBEXstdData 16" xfId="3656"/>
    <cellStyle name="SAPBEXstdData 16 2" xfId="6194"/>
    <cellStyle name="SAPBEXstdData 16 3" xfId="8312"/>
    <cellStyle name="SAPBEXstdData 16 4" xfId="11297"/>
    <cellStyle name="SAPBEXstdData 16 5" xfId="13704"/>
    <cellStyle name="SAPBEXstdData 16 6" xfId="15636"/>
    <cellStyle name="SAPBEXstdData 16 7" xfId="18400"/>
    <cellStyle name="SAPBEXstdData 16 8" xfId="20332"/>
    <cellStyle name="SAPBEXstdData 16 9" xfId="22971"/>
    <cellStyle name="SAPBEXstdData 17" xfId="3828"/>
    <cellStyle name="SAPBEXstdData 17 2" xfId="6366"/>
    <cellStyle name="SAPBEXstdData 17 3" xfId="9344"/>
    <cellStyle name="SAPBEXstdData 17 4" xfId="11419"/>
    <cellStyle name="SAPBEXstdData 17 5" xfId="13836"/>
    <cellStyle name="SAPBEXstdData 17 6" xfId="15826"/>
    <cellStyle name="SAPBEXstdData 17 7" xfId="18532"/>
    <cellStyle name="SAPBEXstdData 17 8" xfId="20522"/>
    <cellStyle name="SAPBEXstdData 17 9" xfId="23093"/>
    <cellStyle name="SAPBEXstdData 18" xfId="3834"/>
    <cellStyle name="SAPBEXstdData 18 2" xfId="6372"/>
    <cellStyle name="SAPBEXstdData 18 3" xfId="8579"/>
    <cellStyle name="SAPBEXstdData 18 4" xfId="11264"/>
    <cellStyle name="SAPBEXstdData 18 5" xfId="13670"/>
    <cellStyle name="SAPBEXstdData 18 6" xfId="16385"/>
    <cellStyle name="SAPBEXstdData 18 7" xfId="18366"/>
    <cellStyle name="SAPBEXstdData 18 8" xfId="21081"/>
    <cellStyle name="SAPBEXstdData 18 9" xfId="22938"/>
    <cellStyle name="SAPBEXstdData 19" xfId="3918"/>
    <cellStyle name="SAPBEXstdData 19 2" xfId="6456"/>
    <cellStyle name="SAPBEXstdData 19 3" xfId="9601"/>
    <cellStyle name="SAPBEXstdData 19 4" xfId="11277"/>
    <cellStyle name="SAPBEXstdData 19 5" xfId="13683"/>
    <cellStyle name="SAPBEXstdData 19 6" xfId="15990"/>
    <cellStyle name="SAPBEXstdData 19 7" xfId="18379"/>
    <cellStyle name="SAPBEXstdData 19 8" xfId="20686"/>
    <cellStyle name="SAPBEXstdData 19 9" xfId="22951"/>
    <cellStyle name="SAPBEXstdData 2" xfId="3094"/>
    <cellStyle name="SAPBEXstdData 2 2" xfId="5421"/>
    <cellStyle name="SAPBEXstdData 2 3" xfId="9133"/>
    <cellStyle name="SAPBEXstdData 2 4" xfId="11224"/>
    <cellStyle name="SAPBEXstdData 2 5" xfId="13627"/>
    <cellStyle name="SAPBEXstdData 2 6" xfId="16140"/>
    <cellStyle name="SAPBEXstdData 2 7" xfId="18323"/>
    <cellStyle name="SAPBEXstdData 2 8" xfId="20836"/>
    <cellStyle name="SAPBEXstdData 2 9" xfId="22899"/>
    <cellStyle name="SAPBEXstdData 20" xfId="3961"/>
    <cellStyle name="SAPBEXstdData 20 2" xfId="6499"/>
    <cellStyle name="SAPBEXstdData 20 3" xfId="7981"/>
    <cellStyle name="SAPBEXstdData 20 4" xfId="11963"/>
    <cellStyle name="SAPBEXstdData 20 5" xfId="14439"/>
    <cellStyle name="SAPBEXstdData 20 6" xfId="15266"/>
    <cellStyle name="SAPBEXstdData 20 7" xfId="19135"/>
    <cellStyle name="SAPBEXstdData 20 8" xfId="19962"/>
    <cellStyle name="SAPBEXstdData 20 9" xfId="23638"/>
    <cellStyle name="SAPBEXstdData 21" xfId="3644"/>
    <cellStyle name="SAPBEXstdData 21 2" xfId="6182"/>
    <cellStyle name="SAPBEXstdData 21 3" xfId="8523"/>
    <cellStyle name="SAPBEXstdData 21 4" xfId="11205"/>
    <cellStyle name="SAPBEXstdData 21 5" xfId="13606"/>
    <cellStyle name="SAPBEXstdData 21 6" xfId="14970"/>
    <cellStyle name="SAPBEXstdData 21 7" xfId="18302"/>
    <cellStyle name="SAPBEXstdData 21 8" xfId="19666"/>
    <cellStyle name="SAPBEXstdData 21 9" xfId="22880"/>
    <cellStyle name="SAPBEXstdData 22" xfId="4087"/>
    <cellStyle name="SAPBEXstdData 22 2" xfId="6625"/>
    <cellStyle name="SAPBEXstdData 22 3" xfId="8005"/>
    <cellStyle name="SAPBEXstdData 22 4" xfId="10328"/>
    <cellStyle name="SAPBEXstdData 22 5" xfId="12647"/>
    <cellStyle name="SAPBEXstdData 22 6" xfId="15258"/>
    <cellStyle name="SAPBEXstdData 22 7" xfId="17343"/>
    <cellStyle name="SAPBEXstdData 22 8" xfId="19954"/>
    <cellStyle name="SAPBEXstdData 22 9" xfId="21999"/>
    <cellStyle name="SAPBEXstdData 23" xfId="4109"/>
    <cellStyle name="SAPBEXstdData 23 2" xfId="6647"/>
    <cellStyle name="SAPBEXstdData 23 3" xfId="8573"/>
    <cellStyle name="SAPBEXstdData 23 4" xfId="10595"/>
    <cellStyle name="SAPBEXstdData 23 5" xfId="12943"/>
    <cellStyle name="SAPBEXstdData 23 6" xfId="15377"/>
    <cellStyle name="SAPBEXstdData 23 7" xfId="17639"/>
    <cellStyle name="SAPBEXstdData 23 8" xfId="20073"/>
    <cellStyle name="SAPBEXstdData 23 9" xfId="22268"/>
    <cellStyle name="SAPBEXstdData 24" xfId="4152"/>
    <cellStyle name="SAPBEXstdData 24 2" xfId="6690"/>
    <cellStyle name="SAPBEXstdData 24 3" xfId="8810"/>
    <cellStyle name="SAPBEXstdData 24 4" xfId="11985"/>
    <cellStyle name="SAPBEXstdData 24 5" xfId="14463"/>
    <cellStyle name="SAPBEXstdData 24 6" xfId="16627"/>
    <cellStyle name="SAPBEXstdData 24 7" xfId="19159"/>
    <cellStyle name="SAPBEXstdData 24 8" xfId="21323"/>
    <cellStyle name="SAPBEXstdData 24 9" xfId="23660"/>
    <cellStyle name="SAPBEXstdData 25" xfId="4195"/>
    <cellStyle name="SAPBEXstdData 25 2" xfId="6733"/>
    <cellStyle name="SAPBEXstdData 25 3" xfId="9045"/>
    <cellStyle name="SAPBEXstdData 25 4" xfId="9706"/>
    <cellStyle name="SAPBEXstdData 25 5" xfId="14925"/>
    <cellStyle name="SAPBEXstdData 25 6" xfId="16580"/>
    <cellStyle name="SAPBEXstdData 25 7" xfId="19621"/>
    <cellStyle name="SAPBEXstdData 25 8" xfId="21276"/>
    <cellStyle name="SAPBEXstdData 25 9" xfId="24088"/>
    <cellStyle name="SAPBEXstdData 26" xfId="4237"/>
    <cellStyle name="SAPBEXstdData 26 2" xfId="6775"/>
    <cellStyle name="SAPBEXstdData 26 3" xfId="8698"/>
    <cellStyle name="SAPBEXstdData 26 4" xfId="10332"/>
    <cellStyle name="SAPBEXstdData 26 5" xfId="12651"/>
    <cellStyle name="SAPBEXstdData 26 6" xfId="15756"/>
    <cellStyle name="SAPBEXstdData 26 7" xfId="17347"/>
    <cellStyle name="SAPBEXstdData 26 8" xfId="20452"/>
    <cellStyle name="SAPBEXstdData 26 9" xfId="22003"/>
    <cellStyle name="SAPBEXstdData 27" xfId="4280"/>
    <cellStyle name="SAPBEXstdData 27 2" xfId="6818"/>
    <cellStyle name="SAPBEXstdData 27 3" xfId="8147"/>
    <cellStyle name="SAPBEXstdData 27 4" xfId="10988"/>
    <cellStyle name="SAPBEXstdData 27 5" xfId="13362"/>
    <cellStyle name="SAPBEXstdData 27 6" xfId="16285"/>
    <cellStyle name="SAPBEXstdData 27 7" xfId="18058"/>
    <cellStyle name="SAPBEXstdData 27 8" xfId="20981"/>
    <cellStyle name="SAPBEXstdData 27 9" xfId="22661"/>
    <cellStyle name="SAPBEXstdData 28" xfId="4323"/>
    <cellStyle name="SAPBEXstdData 28 2" xfId="6861"/>
    <cellStyle name="SAPBEXstdData 28 3" xfId="8317"/>
    <cellStyle name="SAPBEXstdData 28 4" xfId="9667"/>
    <cellStyle name="SAPBEXstdData 28 5" xfId="12383"/>
    <cellStyle name="SAPBEXstdData 28 6" xfId="16666"/>
    <cellStyle name="SAPBEXstdData 28 7" xfId="17079"/>
    <cellStyle name="SAPBEXstdData 28 8" xfId="21362"/>
    <cellStyle name="SAPBEXstdData 28 9" xfId="21768"/>
    <cellStyle name="SAPBEXstdData 29" xfId="4366"/>
    <cellStyle name="SAPBEXstdData 29 2" xfId="6904"/>
    <cellStyle name="SAPBEXstdData 29 3" xfId="8629"/>
    <cellStyle name="SAPBEXstdData 29 4" xfId="11549"/>
    <cellStyle name="SAPBEXstdData 29 5" xfId="13983"/>
    <cellStyle name="SAPBEXstdData 29 6" xfId="15596"/>
    <cellStyle name="SAPBEXstdData 29 7" xfId="18679"/>
    <cellStyle name="SAPBEXstdData 29 8" xfId="20292"/>
    <cellStyle name="SAPBEXstdData 29 9" xfId="23223"/>
    <cellStyle name="SAPBEXstdData 3" xfId="3140"/>
    <cellStyle name="SAPBEXstdData 3 2" xfId="5678"/>
    <cellStyle name="SAPBEXstdData 3 3" xfId="8860"/>
    <cellStyle name="SAPBEXstdData 3 4" xfId="11075"/>
    <cellStyle name="SAPBEXstdData 3 5" xfId="13464"/>
    <cellStyle name="SAPBEXstdData 3 6" xfId="13423"/>
    <cellStyle name="SAPBEXstdData 3 7" xfId="18160"/>
    <cellStyle name="SAPBEXstdData 3 8" xfId="18119"/>
    <cellStyle name="SAPBEXstdData 3 9" xfId="22748"/>
    <cellStyle name="SAPBEXstdData 30" xfId="4409"/>
    <cellStyle name="SAPBEXstdData 30 2" xfId="6947"/>
    <cellStyle name="SAPBEXstdData 30 3" xfId="10007"/>
    <cellStyle name="SAPBEXstdData 30 4" xfId="11379"/>
    <cellStyle name="SAPBEXstdData 30 5" xfId="13793"/>
    <cellStyle name="SAPBEXstdData 30 6" xfId="14978"/>
    <cellStyle name="SAPBEXstdData 30 7" xfId="18489"/>
    <cellStyle name="SAPBEXstdData 30 8" xfId="19674"/>
    <cellStyle name="SAPBEXstdData 30 9" xfId="23053"/>
    <cellStyle name="SAPBEXstdData 31" xfId="4452"/>
    <cellStyle name="SAPBEXstdData 31 2" xfId="6990"/>
    <cellStyle name="SAPBEXstdData 31 3" xfId="8446"/>
    <cellStyle name="SAPBEXstdData 31 4" xfId="10975"/>
    <cellStyle name="SAPBEXstdData 31 5" xfId="13347"/>
    <cellStyle name="SAPBEXstdData 31 6" xfId="15669"/>
    <cellStyle name="SAPBEXstdData 31 7" xfId="18043"/>
    <cellStyle name="SAPBEXstdData 31 8" xfId="20365"/>
    <cellStyle name="SAPBEXstdData 31 9" xfId="22646"/>
    <cellStyle name="SAPBEXstdData 32" xfId="4516"/>
    <cellStyle name="SAPBEXstdData 32 2" xfId="7054"/>
    <cellStyle name="SAPBEXstdData 32 3" xfId="9573"/>
    <cellStyle name="SAPBEXstdData 32 4" xfId="12022"/>
    <cellStyle name="SAPBEXstdData 32 5" xfId="14502"/>
    <cellStyle name="SAPBEXstdData 32 6" xfId="16937"/>
    <cellStyle name="SAPBEXstdData 32 7" xfId="19198"/>
    <cellStyle name="SAPBEXstdData 32 8" xfId="21633"/>
    <cellStyle name="SAPBEXstdData 32 9" xfId="23697"/>
    <cellStyle name="SAPBEXstdData 33" xfId="4538"/>
    <cellStyle name="SAPBEXstdData 33 2" xfId="7076"/>
    <cellStyle name="SAPBEXstdData 33 3" xfId="5445"/>
    <cellStyle name="SAPBEXstdData 33 4" xfId="11346"/>
    <cellStyle name="SAPBEXstdData 33 5" xfId="13758"/>
    <cellStyle name="SAPBEXstdData 33 6" xfId="16216"/>
    <cellStyle name="SAPBEXstdData 33 7" xfId="18454"/>
    <cellStyle name="SAPBEXstdData 33 8" xfId="20912"/>
    <cellStyle name="SAPBEXstdData 33 9" xfId="23020"/>
    <cellStyle name="SAPBEXstdData 34" xfId="4581"/>
    <cellStyle name="SAPBEXstdData 34 2" xfId="7119"/>
    <cellStyle name="SAPBEXstdData 34 3" xfId="9381"/>
    <cellStyle name="SAPBEXstdData 34 4" xfId="11846"/>
    <cellStyle name="SAPBEXstdData 34 5" xfId="14307"/>
    <cellStyle name="SAPBEXstdData 34 6" xfId="14987"/>
    <cellStyle name="SAPBEXstdData 34 7" xfId="19003"/>
    <cellStyle name="SAPBEXstdData 34 8" xfId="19683"/>
    <cellStyle name="SAPBEXstdData 34 9" xfId="23521"/>
    <cellStyle name="SAPBEXstdData 35" xfId="4624"/>
    <cellStyle name="SAPBEXstdData 35 2" xfId="7162"/>
    <cellStyle name="SAPBEXstdData 35 3" xfId="10097"/>
    <cellStyle name="SAPBEXstdData 35 4" xfId="11590"/>
    <cellStyle name="SAPBEXstdData 35 5" xfId="14028"/>
    <cellStyle name="SAPBEXstdData 35 6" xfId="15861"/>
    <cellStyle name="SAPBEXstdData 35 7" xfId="18724"/>
    <cellStyle name="SAPBEXstdData 35 8" xfId="20557"/>
    <cellStyle name="SAPBEXstdData 35 9" xfId="23264"/>
    <cellStyle name="SAPBEXstdData 36" xfId="4667"/>
    <cellStyle name="SAPBEXstdData 36 2" xfId="7205"/>
    <cellStyle name="SAPBEXstdData 36 3" xfId="8746"/>
    <cellStyle name="SAPBEXstdData 36 4" xfId="11612"/>
    <cellStyle name="SAPBEXstdData 36 5" xfId="14052"/>
    <cellStyle name="SAPBEXstdData 36 6" xfId="15320"/>
    <cellStyle name="SAPBEXstdData 36 7" xfId="18748"/>
    <cellStyle name="SAPBEXstdData 36 8" xfId="20016"/>
    <cellStyle name="SAPBEXstdData 36 9" xfId="23286"/>
    <cellStyle name="SAPBEXstdData 37" xfId="4709"/>
    <cellStyle name="SAPBEXstdData 37 2" xfId="7247"/>
    <cellStyle name="SAPBEXstdData 37 3" xfId="5505"/>
    <cellStyle name="SAPBEXstdData 37 4" xfId="12198"/>
    <cellStyle name="SAPBEXstdData 37 5" xfId="12792"/>
    <cellStyle name="SAPBEXstdData 37 6" xfId="15062"/>
    <cellStyle name="SAPBEXstdData 37 7" xfId="17488"/>
    <cellStyle name="SAPBEXstdData 37 8" xfId="19758"/>
    <cellStyle name="SAPBEXstdData 37 9" xfId="22131"/>
    <cellStyle name="SAPBEXstdData 38" xfId="4601"/>
    <cellStyle name="SAPBEXstdData 38 2" xfId="7139"/>
    <cellStyle name="SAPBEXstdData 38 3" xfId="8295"/>
    <cellStyle name="SAPBEXstdData 38 4" xfId="10825"/>
    <cellStyle name="SAPBEXstdData 38 5" xfId="13188"/>
    <cellStyle name="SAPBEXstdData 38 6" xfId="15328"/>
    <cellStyle name="SAPBEXstdData 38 7" xfId="17884"/>
    <cellStyle name="SAPBEXstdData 38 8" xfId="20024"/>
    <cellStyle name="SAPBEXstdData 38 9" xfId="22496"/>
    <cellStyle name="SAPBEXstdData 39" xfId="4814"/>
    <cellStyle name="SAPBEXstdData 39 2" xfId="7352"/>
    <cellStyle name="SAPBEXstdData 39 3" xfId="8188"/>
    <cellStyle name="SAPBEXstdData 39 4" xfId="11474"/>
    <cellStyle name="SAPBEXstdData 39 5" xfId="13897"/>
    <cellStyle name="SAPBEXstdData 39 6" xfId="12469"/>
    <cellStyle name="SAPBEXstdData 39 7" xfId="18593"/>
    <cellStyle name="SAPBEXstdData 39 8" xfId="17165"/>
    <cellStyle name="SAPBEXstdData 39 9" xfId="23149"/>
    <cellStyle name="SAPBEXstdData 4" xfId="3183"/>
    <cellStyle name="SAPBEXstdData 4 2" xfId="5721"/>
    <cellStyle name="SAPBEXstdData 4 3" xfId="10062"/>
    <cellStyle name="SAPBEXstdData 4 4" xfId="12009"/>
    <cellStyle name="SAPBEXstdData 4 5" xfId="14489"/>
    <cellStyle name="SAPBEXstdData 4 6" xfId="15317"/>
    <cellStyle name="SAPBEXstdData 4 7" xfId="19185"/>
    <cellStyle name="SAPBEXstdData 4 8" xfId="20013"/>
    <cellStyle name="SAPBEXstdData 4 9" xfId="23684"/>
    <cellStyle name="SAPBEXstdData 40" xfId="4857"/>
    <cellStyle name="SAPBEXstdData 40 2" xfId="7395"/>
    <cellStyle name="SAPBEXstdData 40 3" xfId="8653"/>
    <cellStyle name="SAPBEXstdData 40 4" xfId="11081"/>
    <cellStyle name="SAPBEXstdData 40 5" xfId="13471"/>
    <cellStyle name="SAPBEXstdData 40 6" xfId="13052"/>
    <cellStyle name="SAPBEXstdData 40 7" xfId="18167"/>
    <cellStyle name="SAPBEXstdData 40 8" xfId="17748"/>
    <cellStyle name="SAPBEXstdData 40 9" xfId="22754"/>
    <cellStyle name="SAPBEXstdData 41" xfId="4916"/>
    <cellStyle name="SAPBEXstdData 41 2" xfId="7454"/>
    <cellStyle name="SAPBEXstdData 41 3" xfId="8755"/>
    <cellStyle name="SAPBEXstdData 41 4" xfId="11853"/>
    <cellStyle name="SAPBEXstdData 41 5" xfId="14315"/>
    <cellStyle name="SAPBEXstdData 41 6" xfId="15783"/>
    <cellStyle name="SAPBEXstdData 41 7" xfId="19011"/>
    <cellStyle name="SAPBEXstdData 41 8" xfId="20479"/>
    <cellStyle name="SAPBEXstdData 41 9" xfId="23529"/>
    <cellStyle name="SAPBEXstdData 42" xfId="4937"/>
    <cellStyle name="SAPBEXstdData 42 2" xfId="7475"/>
    <cellStyle name="SAPBEXstdData 42 3" xfId="8796"/>
    <cellStyle name="SAPBEXstdData 42 4" xfId="10951"/>
    <cellStyle name="SAPBEXstdData 42 5" xfId="13322"/>
    <cellStyle name="SAPBEXstdData 42 6" xfId="15742"/>
    <cellStyle name="SAPBEXstdData 42 7" xfId="18018"/>
    <cellStyle name="SAPBEXstdData 42 8" xfId="20438"/>
    <cellStyle name="SAPBEXstdData 42 9" xfId="22622"/>
    <cellStyle name="SAPBEXstdData 43" xfId="4975"/>
    <cellStyle name="SAPBEXstdData 43 2" xfId="7513"/>
    <cellStyle name="SAPBEXstdData 43 3" xfId="8267"/>
    <cellStyle name="SAPBEXstdData 43 4" xfId="10904"/>
    <cellStyle name="SAPBEXstdData 43 5" xfId="13274"/>
    <cellStyle name="SAPBEXstdData 43 6" xfId="15309"/>
    <cellStyle name="SAPBEXstdData 43 7" xfId="17970"/>
    <cellStyle name="SAPBEXstdData 43 8" xfId="20005"/>
    <cellStyle name="SAPBEXstdData 43 9" xfId="22575"/>
    <cellStyle name="SAPBEXstdData 44" xfId="5013"/>
    <cellStyle name="SAPBEXstdData 44 2" xfId="7551"/>
    <cellStyle name="SAPBEXstdData 44 3" xfId="9478"/>
    <cellStyle name="SAPBEXstdData 44 4" xfId="10812"/>
    <cellStyle name="SAPBEXstdData 44 5" xfId="13175"/>
    <cellStyle name="SAPBEXstdData 44 6" xfId="16957"/>
    <cellStyle name="SAPBEXstdData 44 7" xfId="17871"/>
    <cellStyle name="SAPBEXstdData 44 8" xfId="21653"/>
    <cellStyle name="SAPBEXstdData 44 9" xfId="22483"/>
    <cellStyle name="SAPBEXstdData 45" xfId="5050"/>
    <cellStyle name="SAPBEXstdData 45 2" xfId="7588"/>
    <cellStyle name="SAPBEXstdData 45 3" xfId="10078"/>
    <cellStyle name="SAPBEXstdData 45 4" xfId="11344"/>
    <cellStyle name="SAPBEXstdData 45 5" xfId="13755"/>
    <cellStyle name="SAPBEXstdData 45 6" xfId="15446"/>
    <cellStyle name="SAPBEXstdData 45 7" xfId="18451"/>
    <cellStyle name="SAPBEXstdData 45 8" xfId="20142"/>
    <cellStyle name="SAPBEXstdData 45 9" xfId="23018"/>
    <cellStyle name="SAPBEXstdData 46" xfId="5080"/>
    <cellStyle name="SAPBEXstdData 46 2" xfId="7618"/>
    <cellStyle name="SAPBEXstdData 46 3" xfId="9359"/>
    <cellStyle name="SAPBEXstdData 46 4" xfId="10533"/>
    <cellStyle name="SAPBEXstdData 46 5" xfId="12876"/>
    <cellStyle name="SAPBEXstdData 46 6" xfId="13159"/>
    <cellStyle name="SAPBEXstdData 46 7" xfId="17572"/>
    <cellStyle name="SAPBEXstdData 46 8" xfId="17855"/>
    <cellStyle name="SAPBEXstdData 46 9" xfId="22204"/>
    <cellStyle name="SAPBEXstdData 47" xfId="5106"/>
    <cellStyle name="SAPBEXstdData 47 2" xfId="7644"/>
    <cellStyle name="SAPBEXstdData 47 3" xfId="8966"/>
    <cellStyle name="SAPBEXstdData 47 4" xfId="10965"/>
    <cellStyle name="SAPBEXstdData 47 5" xfId="13337"/>
    <cellStyle name="SAPBEXstdData 47 6" xfId="15163"/>
    <cellStyle name="SAPBEXstdData 47 7" xfId="18033"/>
    <cellStyle name="SAPBEXstdData 47 8" xfId="19859"/>
    <cellStyle name="SAPBEXstdData 47 9" xfId="22636"/>
    <cellStyle name="SAPBEXstdData 48" xfId="5154"/>
    <cellStyle name="SAPBEXstdData 48 2" xfId="7692"/>
    <cellStyle name="SAPBEXstdData 48 3" xfId="9454"/>
    <cellStyle name="SAPBEXstdData 48 4" xfId="10217"/>
    <cellStyle name="SAPBEXstdData 48 5" xfId="12526"/>
    <cellStyle name="SAPBEXstdData 48 6" xfId="15195"/>
    <cellStyle name="SAPBEXstdData 48 7" xfId="17222"/>
    <cellStyle name="SAPBEXstdData 48 8" xfId="19891"/>
    <cellStyle name="SAPBEXstdData 48 9" xfId="21893"/>
    <cellStyle name="SAPBEXstdData 49" xfId="5223"/>
    <cellStyle name="SAPBEXstdData 49 2" xfId="7762"/>
    <cellStyle name="SAPBEXstdData 49 3" xfId="8829"/>
    <cellStyle name="SAPBEXstdData 49 4" xfId="10813"/>
    <cellStyle name="SAPBEXstdData 49 5" xfId="13176"/>
    <cellStyle name="SAPBEXstdData 49 6" xfId="15768"/>
    <cellStyle name="SAPBEXstdData 49 7" xfId="17872"/>
    <cellStyle name="SAPBEXstdData 49 8" xfId="20464"/>
    <cellStyle name="SAPBEXstdData 49 9" xfId="22484"/>
    <cellStyle name="SAPBEXstdData 5" xfId="3226"/>
    <cellStyle name="SAPBEXstdData 5 2" xfId="5764"/>
    <cellStyle name="SAPBEXstdData 5 3" xfId="10218"/>
    <cellStyle name="SAPBEXstdData 5 4" xfId="11906"/>
    <cellStyle name="SAPBEXstdData 5 5" xfId="14378"/>
    <cellStyle name="SAPBEXstdData 5 6" xfId="16919"/>
    <cellStyle name="SAPBEXstdData 5 7" xfId="19074"/>
    <cellStyle name="SAPBEXstdData 5 8" xfId="21615"/>
    <cellStyle name="SAPBEXstdData 5 9" xfId="23581"/>
    <cellStyle name="SAPBEXstdData 50" xfId="5261"/>
    <cellStyle name="SAPBEXstdData 50 2" xfId="9154"/>
    <cellStyle name="SAPBEXstdData 50 3" xfId="11279"/>
    <cellStyle name="SAPBEXstdData 50 4" xfId="13685"/>
    <cellStyle name="SAPBEXstdData 50 5" xfId="15529"/>
    <cellStyle name="SAPBEXstdData 50 6" xfId="18381"/>
    <cellStyle name="SAPBEXstdData 50 7" xfId="20225"/>
    <cellStyle name="SAPBEXstdData 50 8" xfId="22953"/>
    <cellStyle name="SAPBEXstdData 51" xfId="8780"/>
    <cellStyle name="SAPBEXstdData 52" xfId="10081"/>
    <cellStyle name="SAPBEXstdData 53" xfId="12535"/>
    <cellStyle name="SAPBEXstdData 54" xfId="15692"/>
    <cellStyle name="SAPBEXstdData 55" xfId="17231"/>
    <cellStyle name="SAPBEXstdData 56" xfId="20388"/>
    <cellStyle name="SAPBEXstdData 57" xfId="21899"/>
    <cellStyle name="SAPBEXstdData 58" xfId="25937"/>
    <cellStyle name="SAPBEXstdData 6" xfId="3269"/>
    <cellStyle name="SAPBEXstdData 6 2" xfId="5807"/>
    <cellStyle name="SAPBEXstdData 6 3" xfId="9503"/>
    <cellStyle name="SAPBEXstdData 6 4" xfId="12147"/>
    <cellStyle name="SAPBEXstdData 6 5" xfId="14630"/>
    <cellStyle name="SAPBEXstdData 6 6" xfId="16642"/>
    <cellStyle name="SAPBEXstdData 6 7" xfId="19326"/>
    <cellStyle name="SAPBEXstdData 6 8" xfId="21338"/>
    <cellStyle name="SAPBEXstdData 6 9" xfId="23821"/>
    <cellStyle name="SAPBEXstdData 7" xfId="3312"/>
    <cellStyle name="SAPBEXstdData 7 2" xfId="5850"/>
    <cellStyle name="SAPBEXstdData 7 3" xfId="9648"/>
    <cellStyle name="SAPBEXstdData 7 4" xfId="10231"/>
    <cellStyle name="SAPBEXstdData 7 5" xfId="14928"/>
    <cellStyle name="SAPBEXstdData 7 6" xfId="15083"/>
    <cellStyle name="SAPBEXstdData 7 7" xfId="19624"/>
    <cellStyle name="SAPBEXstdData 7 8" xfId="19779"/>
    <cellStyle name="SAPBEXstdData 7 9" xfId="24091"/>
    <cellStyle name="SAPBEXstdData 8" xfId="3355"/>
    <cellStyle name="SAPBEXstdData 8 2" xfId="5893"/>
    <cellStyle name="SAPBEXstdData 8 3" xfId="9487"/>
    <cellStyle name="SAPBEXstdData 8 4" xfId="11553"/>
    <cellStyle name="SAPBEXstdData 8 5" xfId="13988"/>
    <cellStyle name="SAPBEXstdData 8 6" xfId="12820"/>
    <cellStyle name="SAPBEXstdData 8 7" xfId="18684"/>
    <cellStyle name="SAPBEXstdData 8 8" xfId="17516"/>
    <cellStyle name="SAPBEXstdData 8 9" xfId="23227"/>
    <cellStyle name="SAPBEXstdData 9" xfId="3398"/>
    <cellStyle name="SAPBEXstdData 9 2" xfId="5936"/>
    <cellStyle name="SAPBEXstdData 9 3" xfId="8624"/>
    <cellStyle name="SAPBEXstdData 9 4" xfId="8450"/>
    <cellStyle name="SAPBEXstdData 9 5" xfId="12394"/>
    <cellStyle name="SAPBEXstdData 9 6" xfId="15578"/>
    <cellStyle name="SAPBEXstdData 9 7" xfId="17090"/>
    <cellStyle name="SAPBEXstdData 9 8" xfId="20274"/>
    <cellStyle name="SAPBEXstdData 9 9" xfId="21779"/>
    <cellStyle name="SAPBEXstdDataEmph" xfId="2976"/>
    <cellStyle name="SAPBEXstdDataEmph 10" xfId="3442"/>
    <cellStyle name="SAPBEXstdDataEmph 10 2" xfId="5980"/>
    <cellStyle name="SAPBEXstdDataEmph 10 3" xfId="10117"/>
    <cellStyle name="SAPBEXstdDataEmph 10 4" xfId="11807"/>
    <cellStyle name="SAPBEXstdDataEmph 10 5" xfId="14264"/>
    <cellStyle name="SAPBEXstdDataEmph 10 6" xfId="16834"/>
    <cellStyle name="SAPBEXstdDataEmph 10 7" xfId="18960"/>
    <cellStyle name="SAPBEXstdDataEmph 10 8" xfId="21530"/>
    <cellStyle name="SAPBEXstdDataEmph 10 9" xfId="23482"/>
    <cellStyle name="SAPBEXstdDataEmph 11" xfId="3349"/>
    <cellStyle name="SAPBEXstdDataEmph 11 2" xfId="5887"/>
    <cellStyle name="SAPBEXstdDataEmph 11 3" xfId="7957"/>
    <cellStyle name="SAPBEXstdDataEmph 11 4" xfId="11790"/>
    <cellStyle name="SAPBEXstdDataEmph 11 5" xfId="14247"/>
    <cellStyle name="SAPBEXstdDataEmph 11 6" xfId="15404"/>
    <cellStyle name="SAPBEXstdDataEmph 11 7" xfId="18943"/>
    <cellStyle name="SAPBEXstdDataEmph 11 8" xfId="20100"/>
    <cellStyle name="SAPBEXstdDataEmph 11 9" xfId="23465"/>
    <cellStyle name="SAPBEXstdDataEmph 12" xfId="3528"/>
    <cellStyle name="SAPBEXstdDataEmph 12 2" xfId="6066"/>
    <cellStyle name="SAPBEXstdDataEmph 12 3" xfId="9709"/>
    <cellStyle name="SAPBEXstdDataEmph 12 4" xfId="11704"/>
    <cellStyle name="SAPBEXstdDataEmph 12 5" xfId="14153"/>
    <cellStyle name="SAPBEXstdDataEmph 12 6" xfId="15403"/>
    <cellStyle name="SAPBEXstdDataEmph 12 7" xfId="18849"/>
    <cellStyle name="SAPBEXstdDataEmph 12 8" xfId="20099"/>
    <cellStyle name="SAPBEXstdDataEmph 12 9" xfId="23378"/>
    <cellStyle name="SAPBEXstdDataEmph 13" xfId="3319"/>
    <cellStyle name="SAPBEXstdDataEmph 13 2" xfId="5857"/>
    <cellStyle name="SAPBEXstdDataEmph 13 3" xfId="8600"/>
    <cellStyle name="SAPBEXstdDataEmph 13 4" xfId="11723"/>
    <cellStyle name="SAPBEXstdDataEmph 13 5" xfId="14174"/>
    <cellStyle name="SAPBEXstdDataEmph 13 6" xfId="16973"/>
    <cellStyle name="SAPBEXstdDataEmph 13 7" xfId="18870"/>
    <cellStyle name="SAPBEXstdDataEmph 13 8" xfId="21669"/>
    <cellStyle name="SAPBEXstdDataEmph 13 9" xfId="23397"/>
    <cellStyle name="SAPBEXstdDataEmph 14" xfId="3640"/>
    <cellStyle name="SAPBEXstdDataEmph 14 2" xfId="6178"/>
    <cellStyle name="SAPBEXstdDataEmph 14 3" xfId="8059"/>
    <cellStyle name="SAPBEXstdDataEmph 14 4" xfId="11972"/>
    <cellStyle name="SAPBEXstdDataEmph 14 5" xfId="14449"/>
    <cellStyle name="SAPBEXstdDataEmph 14 6" xfId="15772"/>
    <cellStyle name="SAPBEXstdDataEmph 14 7" xfId="19145"/>
    <cellStyle name="SAPBEXstdDataEmph 14 8" xfId="20468"/>
    <cellStyle name="SAPBEXstdDataEmph 14 9" xfId="23647"/>
    <cellStyle name="SAPBEXstdDataEmph 15" xfId="3708"/>
    <cellStyle name="SAPBEXstdDataEmph 15 2" xfId="6246"/>
    <cellStyle name="SAPBEXstdDataEmph 15 3" xfId="9172"/>
    <cellStyle name="SAPBEXstdDataEmph 15 4" xfId="11915"/>
    <cellStyle name="SAPBEXstdDataEmph 15 5" xfId="14387"/>
    <cellStyle name="SAPBEXstdDataEmph 15 6" xfId="16112"/>
    <cellStyle name="SAPBEXstdDataEmph 15 7" xfId="19083"/>
    <cellStyle name="SAPBEXstdDataEmph 15 8" xfId="20808"/>
    <cellStyle name="SAPBEXstdDataEmph 15 9" xfId="23590"/>
    <cellStyle name="SAPBEXstdDataEmph 16" xfId="3770"/>
    <cellStyle name="SAPBEXstdDataEmph 16 2" xfId="6308"/>
    <cellStyle name="SAPBEXstdDataEmph 16 3" xfId="8999"/>
    <cellStyle name="SAPBEXstdDataEmph 16 4" xfId="11622"/>
    <cellStyle name="SAPBEXstdDataEmph 16 5" xfId="14064"/>
    <cellStyle name="SAPBEXstdDataEmph 16 6" xfId="15913"/>
    <cellStyle name="SAPBEXstdDataEmph 16 7" xfId="18760"/>
    <cellStyle name="SAPBEXstdDataEmph 16 8" xfId="20609"/>
    <cellStyle name="SAPBEXstdDataEmph 16 9" xfId="23297"/>
    <cellStyle name="SAPBEXstdDataEmph 17" xfId="3821"/>
    <cellStyle name="SAPBEXstdDataEmph 17 2" xfId="6359"/>
    <cellStyle name="SAPBEXstdDataEmph 17 3" xfId="8794"/>
    <cellStyle name="SAPBEXstdDataEmph 17 4" xfId="12157"/>
    <cellStyle name="SAPBEXstdDataEmph 17 5" xfId="14640"/>
    <cellStyle name="SAPBEXstdDataEmph 17 6" xfId="16576"/>
    <cellStyle name="SAPBEXstdDataEmph 17 7" xfId="19336"/>
    <cellStyle name="SAPBEXstdDataEmph 17 8" xfId="21272"/>
    <cellStyle name="SAPBEXstdDataEmph 17 9" xfId="23831"/>
    <cellStyle name="SAPBEXstdDataEmph 18" xfId="3882"/>
    <cellStyle name="SAPBEXstdDataEmph 18 2" xfId="6420"/>
    <cellStyle name="SAPBEXstdDataEmph 18 3" xfId="10088"/>
    <cellStyle name="SAPBEXstdDataEmph 18 4" xfId="10978"/>
    <cellStyle name="SAPBEXstdDataEmph 18 5" xfId="13351"/>
    <cellStyle name="SAPBEXstdDataEmph 18 6" xfId="15401"/>
    <cellStyle name="SAPBEXstdDataEmph 18 7" xfId="18047"/>
    <cellStyle name="SAPBEXstdDataEmph 18 8" xfId="20097"/>
    <cellStyle name="SAPBEXstdDataEmph 18 9" xfId="22650"/>
    <cellStyle name="SAPBEXstdDataEmph 19" xfId="3919"/>
    <cellStyle name="SAPBEXstdDataEmph 19 2" xfId="6457"/>
    <cellStyle name="SAPBEXstdDataEmph 19 3" xfId="8491"/>
    <cellStyle name="SAPBEXstdDataEmph 19 4" xfId="11583"/>
    <cellStyle name="SAPBEXstdDataEmph 19 5" xfId="14020"/>
    <cellStyle name="SAPBEXstdDataEmph 19 6" xfId="16621"/>
    <cellStyle name="SAPBEXstdDataEmph 19 7" xfId="18716"/>
    <cellStyle name="SAPBEXstdDataEmph 19 8" xfId="21317"/>
    <cellStyle name="SAPBEXstdDataEmph 19 9" xfId="23257"/>
    <cellStyle name="SAPBEXstdDataEmph 2" xfId="3095"/>
    <cellStyle name="SAPBEXstdDataEmph 2 2" xfId="5633"/>
    <cellStyle name="SAPBEXstdDataEmph 2 3" xfId="8591"/>
    <cellStyle name="SAPBEXstdDataEmph 2 4" xfId="10780"/>
    <cellStyle name="SAPBEXstdDataEmph 2 5" xfId="13136"/>
    <cellStyle name="SAPBEXstdDataEmph 2 6" xfId="15632"/>
    <cellStyle name="SAPBEXstdDataEmph 2 7" xfId="17832"/>
    <cellStyle name="SAPBEXstdDataEmph 2 8" xfId="20328"/>
    <cellStyle name="SAPBEXstdDataEmph 2 9" xfId="22451"/>
    <cellStyle name="SAPBEXstdDataEmph 20" xfId="3962"/>
    <cellStyle name="SAPBEXstdDataEmph 20 2" xfId="6500"/>
    <cellStyle name="SAPBEXstdDataEmph 20 3" xfId="8095"/>
    <cellStyle name="SAPBEXstdDataEmph 20 4" xfId="10857"/>
    <cellStyle name="SAPBEXstdDataEmph 20 5" xfId="13222"/>
    <cellStyle name="SAPBEXstdDataEmph 20 6" xfId="14105"/>
    <cellStyle name="SAPBEXstdDataEmph 20 7" xfId="17918"/>
    <cellStyle name="SAPBEXstdDataEmph 20 8" xfId="18801"/>
    <cellStyle name="SAPBEXstdDataEmph 20 9" xfId="22528"/>
    <cellStyle name="SAPBEXstdDataEmph 21" xfId="4030"/>
    <cellStyle name="SAPBEXstdDataEmph 21 2" xfId="6568"/>
    <cellStyle name="SAPBEXstdDataEmph 21 3" xfId="10023"/>
    <cellStyle name="SAPBEXstdDataEmph 21 4" xfId="8798"/>
    <cellStyle name="SAPBEXstdDataEmph 21 5" xfId="12518"/>
    <cellStyle name="SAPBEXstdDataEmph 21 6" xfId="16869"/>
    <cellStyle name="SAPBEXstdDataEmph 21 7" xfId="17214"/>
    <cellStyle name="SAPBEXstdDataEmph 21 8" xfId="21565"/>
    <cellStyle name="SAPBEXstdDataEmph 21 9" xfId="21885"/>
    <cellStyle name="SAPBEXstdDataEmph 22" xfId="4083"/>
    <cellStyle name="SAPBEXstdDataEmph 22 2" xfId="6621"/>
    <cellStyle name="SAPBEXstdDataEmph 22 3" xfId="9911"/>
    <cellStyle name="SAPBEXstdDataEmph 22 4" xfId="11986"/>
    <cellStyle name="SAPBEXstdDataEmph 22 5" xfId="14464"/>
    <cellStyle name="SAPBEXstdDataEmph 22 6" xfId="14985"/>
    <cellStyle name="SAPBEXstdDataEmph 22 7" xfId="19160"/>
    <cellStyle name="SAPBEXstdDataEmph 22 8" xfId="19681"/>
    <cellStyle name="SAPBEXstdDataEmph 22 9" xfId="23661"/>
    <cellStyle name="SAPBEXstdDataEmph 23" xfId="4110"/>
    <cellStyle name="SAPBEXstdDataEmph 23 2" xfId="6648"/>
    <cellStyle name="SAPBEXstdDataEmph 23 3" xfId="8778"/>
    <cellStyle name="SAPBEXstdDataEmph 23 4" xfId="10287"/>
    <cellStyle name="SAPBEXstdDataEmph 23 5" xfId="12600"/>
    <cellStyle name="SAPBEXstdDataEmph 23 6" xfId="16313"/>
    <cellStyle name="SAPBEXstdDataEmph 23 7" xfId="17296"/>
    <cellStyle name="SAPBEXstdDataEmph 23 8" xfId="21009"/>
    <cellStyle name="SAPBEXstdDataEmph 23 9" xfId="21957"/>
    <cellStyle name="SAPBEXstdDataEmph 24" xfId="4153"/>
    <cellStyle name="SAPBEXstdDataEmph 24 2" xfId="6691"/>
    <cellStyle name="SAPBEXstdDataEmph 24 3" xfId="8186"/>
    <cellStyle name="SAPBEXstdDataEmph 24 4" xfId="9111"/>
    <cellStyle name="SAPBEXstdDataEmph 24 5" xfId="12452"/>
    <cellStyle name="SAPBEXstdDataEmph 24 6" xfId="15786"/>
    <cellStyle name="SAPBEXstdDataEmph 24 7" xfId="17148"/>
    <cellStyle name="SAPBEXstdDataEmph 24 8" xfId="20482"/>
    <cellStyle name="SAPBEXstdDataEmph 24 9" xfId="21831"/>
    <cellStyle name="SAPBEXstdDataEmph 25" xfId="4196"/>
    <cellStyle name="SAPBEXstdDataEmph 25 2" xfId="6734"/>
    <cellStyle name="SAPBEXstdDataEmph 25 3" xfId="9348"/>
    <cellStyle name="SAPBEXstdDataEmph 25 4" xfId="9968"/>
    <cellStyle name="SAPBEXstdDataEmph 25 5" xfId="12363"/>
    <cellStyle name="SAPBEXstdDataEmph 25 6" xfId="12494"/>
    <cellStyle name="SAPBEXstdDataEmph 25 7" xfId="17059"/>
    <cellStyle name="SAPBEXstdDataEmph 25 8" xfId="17190"/>
    <cellStyle name="SAPBEXstdDataEmph 25 9" xfId="21749"/>
    <cellStyle name="SAPBEXstdDataEmph 26" xfId="4238"/>
    <cellStyle name="SAPBEXstdDataEmph 26 2" xfId="6776"/>
    <cellStyle name="SAPBEXstdDataEmph 26 3" xfId="8896"/>
    <cellStyle name="SAPBEXstdDataEmph 26 4" xfId="10245"/>
    <cellStyle name="SAPBEXstdDataEmph 26 5" xfId="12552"/>
    <cellStyle name="SAPBEXstdDataEmph 26 6" xfId="15474"/>
    <cellStyle name="SAPBEXstdDataEmph 26 7" xfId="17248"/>
    <cellStyle name="SAPBEXstdDataEmph 26 8" xfId="20170"/>
    <cellStyle name="SAPBEXstdDataEmph 26 9" xfId="21914"/>
    <cellStyle name="SAPBEXstdDataEmph 27" xfId="4281"/>
    <cellStyle name="SAPBEXstdDataEmph 27 2" xfId="6819"/>
    <cellStyle name="SAPBEXstdDataEmph 27 3" xfId="9063"/>
    <cellStyle name="SAPBEXstdDataEmph 27 4" xfId="11900"/>
    <cellStyle name="SAPBEXstdDataEmph 27 5" xfId="14372"/>
    <cellStyle name="SAPBEXstdDataEmph 27 6" xfId="16413"/>
    <cellStyle name="SAPBEXstdDataEmph 27 7" xfId="19068"/>
    <cellStyle name="SAPBEXstdDataEmph 27 8" xfId="21109"/>
    <cellStyle name="SAPBEXstdDataEmph 27 9" xfId="23575"/>
    <cellStyle name="SAPBEXstdDataEmph 28" xfId="4324"/>
    <cellStyle name="SAPBEXstdDataEmph 28 2" xfId="6862"/>
    <cellStyle name="SAPBEXstdDataEmph 28 3" xfId="9521"/>
    <cellStyle name="SAPBEXstdDataEmph 28 4" xfId="10790"/>
    <cellStyle name="SAPBEXstdDataEmph 28 5" xfId="13149"/>
    <cellStyle name="SAPBEXstdDataEmph 28 6" xfId="15295"/>
    <cellStyle name="SAPBEXstdDataEmph 28 7" xfId="17845"/>
    <cellStyle name="SAPBEXstdDataEmph 28 8" xfId="19991"/>
    <cellStyle name="SAPBEXstdDataEmph 28 9" xfId="22461"/>
    <cellStyle name="SAPBEXstdDataEmph 29" xfId="4367"/>
    <cellStyle name="SAPBEXstdDataEmph 29 2" xfId="6905"/>
    <cellStyle name="SAPBEXstdDataEmph 29 3" xfId="9083"/>
    <cellStyle name="SAPBEXstdDataEmph 29 4" xfId="11610"/>
    <cellStyle name="SAPBEXstdDataEmph 29 5" xfId="14049"/>
    <cellStyle name="SAPBEXstdDataEmph 29 6" xfId="15056"/>
    <cellStyle name="SAPBEXstdDataEmph 29 7" xfId="18745"/>
    <cellStyle name="SAPBEXstdDataEmph 29 8" xfId="19752"/>
    <cellStyle name="SAPBEXstdDataEmph 29 9" xfId="23284"/>
    <cellStyle name="SAPBEXstdDataEmph 3" xfId="3141"/>
    <cellStyle name="SAPBEXstdDataEmph 3 2" xfId="5679"/>
    <cellStyle name="SAPBEXstdDataEmph 3 3" xfId="9112"/>
    <cellStyle name="SAPBEXstdDataEmph 3 4" xfId="11542"/>
    <cellStyle name="SAPBEXstdDataEmph 3 5" xfId="13975"/>
    <cellStyle name="SAPBEXstdDataEmph 3 6" xfId="16523"/>
    <cellStyle name="SAPBEXstdDataEmph 3 7" xfId="18671"/>
    <cellStyle name="SAPBEXstdDataEmph 3 8" xfId="21219"/>
    <cellStyle name="SAPBEXstdDataEmph 3 9" xfId="23216"/>
    <cellStyle name="SAPBEXstdDataEmph 30" xfId="4410"/>
    <cellStyle name="SAPBEXstdDataEmph 30 2" xfId="6948"/>
    <cellStyle name="SAPBEXstdDataEmph 30 3" xfId="9152"/>
    <cellStyle name="SAPBEXstdDataEmph 30 4" xfId="8291"/>
    <cellStyle name="SAPBEXstdDataEmph 30 5" xfId="14804"/>
    <cellStyle name="SAPBEXstdDataEmph 30 6" xfId="15304"/>
    <cellStyle name="SAPBEXstdDataEmph 30 7" xfId="19500"/>
    <cellStyle name="SAPBEXstdDataEmph 30 8" xfId="20000"/>
    <cellStyle name="SAPBEXstdDataEmph 30 9" xfId="23988"/>
    <cellStyle name="SAPBEXstdDataEmph 31" xfId="4453"/>
    <cellStyle name="SAPBEXstdDataEmph 31 2" xfId="6991"/>
    <cellStyle name="SAPBEXstdDataEmph 31 3" xfId="8815"/>
    <cellStyle name="SAPBEXstdDataEmph 31 4" xfId="7774"/>
    <cellStyle name="SAPBEXstdDataEmph 31 5" xfId="14774"/>
    <cellStyle name="SAPBEXstdDataEmph 31 6" xfId="16340"/>
    <cellStyle name="SAPBEXstdDataEmph 31 7" xfId="19470"/>
    <cellStyle name="SAPBEXstdDataEmph 31 8" xfId="21036"/>
    <cellStyle name="SAPBEXstdDataEmph 31 9" xfId="23958"/>
    <cellStyle name="SAPBEXstdDataEmph 32" xfId="4512"/>
    <cellStyle name="SAPBEXstdDataEmph 32 2" xfId="7050"/>
    <cellStyle name="SAPBEXstdDataEmph 32 3" xfId="10224"/>
    <cellStyle name="SAPBEXstdDataEmph 32 4" xfId="10507"/>
    <cellStyle name="SAPBEXstdDataEmph 32 5" xfId="12845"/>
    <cellStyle name="SAPBEXstdDataEmph 32 6" xfId="14974"/>
    <cellStyle name="SAPBEXstdDataEmph 32 7" xfId="17541"/>
    <cellStyle name="SAPBEXstdDataEmph 32 8" xfId="19670"/>
    <cellStyle name="SAPBEXstdDataEmph 32 9" xfId="22178"/>
    <cellStyle name="SAPBEXstdDataEmph 33" xfId="4539"/>
    <cellStyle name="SAPBEXstdDataEmph 33 2" xfId="7077"/>
    <cellStyle name="SAPBEXstdDataEmph 33 3" xfId="9127"/>
    <cellStyle name="SAPBEXstdDataEmph 33 4" xfId="10583"/>
    <cellStyle name="SAPBEXstdDataEmph 33 5" xfId="12930"/>
    <cellStyle name="SAPBEXstdDataEmph 33 6" xfId="16362"/>
    <cellStyle name="SAPBEXstdDataEmph 33 7" xfId="17626"/>
    <cellStyle name="SAPBEXstdDataEmph 33 8" xfId="21058"/>
    <cellStyle name="SAPBEXstdDataEmph 33 9" xfId="22256"/>
    <cellStyle name="SAPBEXstdDataEmph 34" xfId="4582"/>
    <cellStyle name="SAPBEXstdDataEmph 34 2" xfId="7120"/>
    <cellStyle name="SAPBEXstdDataEmph 34 3" xfId="8817"/>
    <cellStyle name="SAPBEXstdDataEmph 34 4" xfId="11586"/>
    <cellStyle name="SAPBEXstdDataEmph 34 5" xfId="12849"/>
    <cellStyle name="SAPBEXstdDataEmph 34 6" xfId="16925"/>
    <cellStyle name="SAPBEXstdDataEmph 34 7" xfId="17545"/>
    <cellStyle name="SAPBEXstdDataEmph 34 8" xfId="21621"/>
    <cellStyle name="SAPBEXstdDataEmph 34 9" xfId="22180"/>
    <cellStyle name="SAPBEXstdDataEmph 35" xfId="4625"/>
    <cellStyle name="SAPBEXstdDataEmph 35 2" xfId="7163"/>
    <cellStyle name="SAPBEXstdDataEmph 35 3" xfId="8370"/>
    <cellStyle name="SAPBEXstdDataEmph 35 4" xfId="10408"/>
    <cellStyle name="SAPBEXstdDataEmph 35 5" xfId="12732"/>
    <cellStyle name="SAPBEXstdDataEmph 35 6" xfId="16294"/>
    <cellStyle name="SAPBEXstdDataEmph 35 7" xfId="17428"/>
    <cellStyle name="SAPBEXstdDataEmph 35 8" xfId="20990"/>
    <cellStyle name="SAPBEXstdDataEmph 35 9" xfId="22079"/>
    <cellStyle name="SAPBEXstdDataEmph 36" xfId="4668"/>
    <cellStyle name="SAPBEXstdDataEmph 36 2" xfId="7206"/>
    <cellStyle name="SAPBEXstdDataEmph 36 3" xfId="9371"/>
    <cellStyle name="SAPBEXstdDataEmph 36 4" xfId="10931"/>
    <cellStyle name="SAPBEXstdDataEmph 36 5" xfId="13301"/>
    <cellStyle name="SAPBEXstdDataEmph 36 6" xfId="16037"/>
    <cellStyle name="SAPBEXstdDataEmph 36 7" xfId="17997"/>
    <cellStyle name="SAPBEXstdDataEmph 36 8" xfId="20733"/>
    <cellStyle name="SAPBEXstdDataEmph 36 9" xfId="22602"/>
    <cellStyle name="SAPBEXstdDataEmph 37" xfId="4710"/>
    <cellStyle name="SAPBEXstdDataEmph 37 2" xfId="7248"/>
    <cellStyle name="SAPBEXstdDataEmph 37 3" xfId="8340"/>
    <cellStyle name="SAPBEXstdDataEmph 37 4" xfId="11543"/>
    <cellStyle name="SAPBEXstdDataEmph 37 5" xfId="13977"/>
    <cellStyle name="SAPBEXstdDataEmph 37 6" xfId="15489"/>
    <cellStyle name="SAPBEXstdDataEmph 37 7" xfId="18673"/>
    <cellStyle name="SAPBEXstdDataEmph 37 8" xfId="20185"/>
    <cellStyle name="SAPBEXstdDataEmph 37 9" xfId="23217"/>
    <cellStyle name="SAPBEXstdDataEmph 38" xfId="4778"/>
    <cellStyle name="SAPBEXstdDataEmph 38 2" xfId="7316"/>
    <cellStyle name="SAPBEXstdDataEmph 38 3" xfId="8364"/>
    <cellStyle name="SAPBEXstdDataEmph 38 4" xfId="10546"/>
    <cellStyle name="SAPBEXstdDataEmph 38 5" xfId="12329"/>
    <cellStyle name="SAPBEXstdDataEmph 38 6" xfId="14050"/>
    <cellStyle name="SAPBEXstdDataEmph 38 7" xfId="17025"/>
    <cellStyle name="SAPBEXstdDataEmph 38 8" xfId="18746"/>
    <cellStyle name="SAPBEXstdDataEmph 38 9" xfId="21719"/>
    <cellStyle name="SAPBEXstdDataEmph 39" xfId="4815"/>
    <cellStyle name="SAPBEXstdDataEmph 39 2" xfId="7353"/>
    <cellStyle name="SAPBEXstdDataEmph 39 3" xfId="9758"/>
    <cellStyle name="SAPBEXstdDataEmph 39 4" xfId="10944"/>
    <cellStyle name="SAPBEXstdDataEmph 39 5" xfId="13315"/>
    <cellStyle name="SAPBEXstdDataEmph 39 6" xfId="15992"/>
    <cellStyle name="SAPBEXstdDataEmph 39 7" xfId="18011"/>
    <cellStyle name="SAPBEXstdDataEmph 39 8" xfId="20688"/>
    <cellStyle name="SAPBEXstdDataEmph 39 9" xfId="22615"/>
    <cellStyle name="SAPBEXstdDataEmph 4" xfId="3184"/>
    <cellStyle name="SAPBEXstdDataEmph 4 2" xfId="5722"/>
    <cellStyle name="SAPBEXstdDataEmph 4 3" xfId="9905"/>
    <cellStyle name="SAPBEXstdDataEmph 4 4" xfId="11073"/>
    <cellStyle name="SAPBEXstdDataEmph 4 5" xfId="13462"/>
    <cellStyle name="SAPBEXstdDataEmph 4 6" xfId="16529"/>
    <cellStyle name="SAPBEXstdDataEmph 4 7" xfId="18158"/>
    <cellStyle name="SAPBEXstdDataEmph 4 8" xfId="21225"/>
    <cellStyle name="SAPBEXstdDataEmph 4 9" xfId="22746"/>
    <cellStyle name="SAPBEXstdDataEmph 40" xfId="4858"/>
    <cellStyle name="SAPBEXstdDataEmph 40 2" xfId="7396"/>
    <cellStyle name="SAPBEXstdDataEmph 40 3" xfId="9786"/>
    <cellStyle name="SAPBEXstdDataEmph 40 4" xfId="11789"/>
    <cellStyle name="SAPBEXstdDataEmph 40 5" xfId="14246"/>
    <cellStyle name="SAPBEXstdDataEmph 40 6" xfId="13470"/>
    <cellStyle name="SAPBEXstdDataEmph 40 7" xfId="18942"/>
    <cellStyle name="SAPBEXstdDataEmph 40 8" xfId="18166"/>
    <cellStyle name="SAPBEXstdDataEmph 40 9" xfId="23464"/>
    <cellStyle name="SAPBEXstdDataEmph 41" xfId="4913"/>
    <cellStyle name="SAPBEXstdDataEmph 41 2" xfId="7451"/>
    <cellStyle name="SAPBEXstdDataEmph 41 3" xfId="9851"/>
    <cellStyle name="SAPBEXstdDataEmph 41 4" xfId="11778"/>
    <cellStyle name="SAPBEXstdDataEmph 41 5" xfId="14232"/>
    <cellStyle name="SAPBEXstdDataEmph 41 6" xfId="15483"/>
    <cellStyle name="SAPBEXstdDataEmph 41 7" xfId="18928"/>
    <cellStyle name="SAPBEXstdDataEmph 41 8" xfId="20179"/>
    <cellStyle name="SAPBEXstdDataEmph 41 9" xfId="23452"/>
    <cellStyle name="SAPBEXstdDataEmph 42" xfId="4938"/>
    <cellStyle name="SAPBEXstdDataEmph 42 2" xfId="7476"/>
    <cellStyle name="SAPBEXstdDataEmph 42 3" xfId="9681"/>
    <cellStyle name="SAPBEXstdDataEmph 42 4" xfId="10946"/>
    <cellStyle name="SAPBEXstdDataEmph 42 5" xfId="13317"/>
    <cellStyle name="SAPBEXstdDataEmph 42 6" xfId="16333"/>
    <cellStyle name="SAPBEXstdDataEmph 42 7" xfId="18013"/>
    <cellStyle name="SAPBEXstdDataEmph 42 8" xfId="21029"/>
    <cellStyle name="SAPBEXstdDataEmph 42 9" xfId="22617"/>
    <cellStyle name="SAPBEXstdDataEmph 43" xfId="4976"/>
    <cellStyle name="SAPBEXstdDataEmph 43 2" xfId="7514"/>
    <cellStyle name="SAPBEXstdDataEmph 43 3" xfId="10149"/>
    <cellStyle name="SAPBEXstdDataEmph 43 4" xfId="11769"/>
    <cellStyle name="SAPBEXstdDataEmph 43 5" xfId="14221"/>
    <cellStyle name="SAPBEXstdDataEmph 43 6" xfId="16585"/>
    <cellStyle name="SAPBEXstdDataEmph 43 7" xfId="18917"/>
    <cellStyle name="SAPBEXstdDataEmph 43 8" xfId="21281"/>
    <cellStyle name="SAPBEXstdDataEmph 43 9" xfId="23443"/>
    <cellStyle name="SAPBEXstdDataEmph 44" xfId="5014"/>
    <cellStyle name="SAPBEXstdDataEmph 44 2" xfId="7552"/>
    <cellStyle name="SAPBEXstdDataEmph 44 3" xfId="8847"/>
    <cellStyle name="SAPBEXstdDataEmph 44 4" xfId="11018"/>
    <cellStyle name="SAPBEXstdDataEmph 44 5" xfId="13398"/>
    <cellStyle name="SAPBEXstdDataEmph 44 6" xfId="15458"/>
    <cellStyle name="SAPBEXstdDataEmph 44 7" xfId="18094"/>
    <cellStyle name="SAPBEXstdDataEmph 44 8" xfId="20154"/>
    <cellStyle name="SAPBEXstdDataEmph 44 9" xfId="22691"/>
    <cellStyle name="SAPBEXstdDataEmph 45" xfId="5051"/>
    <cellStyle name="SAPBEXstdDataEmph 45 2" xfId="7589"/>
    <cellStyle name="SAPBEXstdDataEmph 45 3" xfId="9299"/>
    <cellStyle name="SAPBEXstdDataEmph 45 4" xfId="10949"/>
    <cellStyle name="SAPBEXstdDataEmph 45 5" xfId="14898"/>
    <cellStyle name="SAPBEXstdDataEmph 45 6" xfId="15507"/>
    <cellStyle name="SAPBEXstdDataEmph 45 7" xfId="19594"/>
    <cellStyle name="SAPBEXstdDataEmph 45 8" xfId="20203"/>
    <cellStyle name="SAPBEXstdDataEmph 45 9" xfId="24064"/>
    <cellStyle name="SAPBEXstdDataEmph 46" xfId="5081"/>
    <cellStyle name="SAPBEXstdDataEmph 46 2" xfId="7619"/>
    <cellStyle name="SAPBEXstdDataEmph 46 3" xfId="5510"/>
    <cellStyle name="SAPBEXstdDataEmph 46 4" xfId="11305"/>
    <cellStyle name="SAPBEXstdDataEmph 46 5" xfId="13713"/>
    <cellStyle name="SAPBEXstdDataEmph 46 6" xfId="16684"/>
    <cellStyle name="SAPBEXstdDataEmph 46 7" xfId="18409"/>
    <cellStyle name="SAPBEXstdDataEmph 46 8" xfId="21380"/>
    <cellStyle name="SAPBEXstdDataEmph 46 9" xfId="22979"/>
    <cellStyle name="SAPBEXstdDataEmph 47" xfId="5107"/>
    <cellStyle name="SAPBEXstdDataEmph 47 2" xfId="7645"/>
    <cellStyle name="SAPBEXstdDataEmph 47 3" xfId="8035"/>
    <cellStyle name="SAPBEXstdDataEmph 47 4" xfId="10692"/>
    <cellStyle name="SAPBEXstdDataEmph 47 5" xfId="13044"/>
    <cellStyle name="SAPBEXstdDataEmph 47 6" xfId="16107"/>
    <cellStyle name="SAPBEXstdDataEmph 47 7" xfId="17740"/>
    <cellStyle name="SAPBEXstdDataEmph 47 8" xfId="20803"/>
    <cellStyle name="SAPBEXstdDataEmph 47 9" xfId="22365"/>
    <cellStyle name="SAPBEXstdDataEmph 48" xfId="5155"/>
    <cellStyle name="SAPBEXstdDataEmph 48 2" xfId="7693"/>
    <cellStyle name="SAPBEXstdDataEmph 48 3" xfId="9166"/>
    <cellStyle name="SAPBEXstdDataEmph 48 4" xfId="11674"/>
    <cellStyle name="SAPBEXstdDataEmph 48 5" xfId="14121"/>
    <cellStyle name="SAPBEXstdDataEmph 48 6" xfId="15957"/>
    <cellStyle name="SAPBEXstdDataEmph 48 7" xfId="18817"/>
    <cellStyle name="SAPBEXstdDataEmph 48 8" xfId="20653"/>
    <cellStyle name="SAPBEXstdDataEmph 48 9" xfId="23348"/>
    <cellStyle name="SAPBEXstdDataEmph 49" xfId="5224"/>
    <cellStyle name="SAPBEXstdDataEmph 49 2" xfId="7763"/>
    <cellStyle name="SAPBEXstdDataEmph 49 3" xfId="8372"/>
    <cellStyle name="SAPBEXstdDataEmph 49 4" xfId="11762"/>
    <cellStyle name="SAPBEXstdDataEmph 49 5" xfId="12577"/>
    <cellStyle name="SAPBEXstdDataEmph 49 6" xfId="16872"/>
    <cellStyle name="SAPBEXstdDataEmph 49 7" xfId="17273"/>
    <cellStyle name="SAPBEXstdDataEmph 49 8" xfId="21568"/>
    <cellStyle name="SAPBEXstdDataEmph 49 9" xfId="21936"/>
    <cellStyle name="SAPBEXstdDataEmph 5" xfId="3227"/>
    <cellStyle name="SAPBEXstdDataEmph 5 2" xfId="5765"/>
    <cellStyle name="SAPBEXstdDataEmph 5 3" xfId="9387"/>
    <cellStyle name="SAPBEXstdDataEmph 5 4" xfId="11454"/>
    <cellStyle name="SAPBEXstdDataEmph 5 5" xfId="13874"/>
    <cellStyle name="SAPBEXstdDataEmph 5 6" xfId="15852"/>
    <cellStyle name="SAPBEXstdDataEmph 5 7" xfId="18570"/>
    <cellStyle name="SAPBEXstdDataEmph 5 8" xfId="20548"/>
    <cellStyle name="SAPBEXstdDataEmph 5 9" xfId="23129"/>
    <cellStyle name="SAPBEXstdDataEmph 50" xfId="5262"/>
    <cellStyle name="SAPBEXstdDataEmph 50 2" xfId="9549"/>
    <cellStyle name="SAPBEXstdDataEmph 50 3" xfId="10922"/>
    <cellStyle name="SAPBEXstdDataEmph 50 4" xfId="13292"/>
    <cellStyle name="SAPBEXstdDataEmph 50 5" xfId="15051"/>
    <cellStyle name="SAPBEXstdDataEmph 50 6" xfId="17988"/>
    <cellStyle name="SAPBEXstdDataEmph 50 7" xfId="19747"/>
    <cellStyle name="SAPBEXstdDataEmph 50 8" xfId="22593"/>
    <cellStyle name="SAPBEXstdDataEmph 51" xfId="9224"/>
    <cellStyle name="SAPBEXstdDataEmph 52" xfId="10985"/>
    <cellStyle name="SAPBEXstdDataEmph 53" xfId="13359"/>
    <cellStyle name="SAPBEXstdDataEmph 54" xfId="15999"/>
    <cellStyle name="SAPBEXstdDataEmph 55" xfId="18055"/>
    <cellStyle name="SAPBEXstdDataEmph 56" xfId="20695"/>
    <cellStyle name="SAPBEXstdDataEmph 57" xfId="22658"/>
    <cellStyle name="SAPBEXstdDataEmph 6" xfId="3270"/>
    <cellStyle name="SAPBEXstdDataEmph 6 2" xfId="5808"/>
    <cellStyle name="SAPBEXstdDataEmph 6 3" xfId="8298"/>
    <cellStyle name="SAPBEXstdDataEmph 6 4" xfId="10926"/>
    <cellStyle name="SAPBEXstdDataEmph 6 5" xfId="13296"/>
    <cellStyle name="SAPBEXstdDataEmph 6 6" xfId="13191"/>
    <cellStyle name="SAPBEXstdDataEmph 6 7" xfId="17992"/>
    <cellStyle name="SAPBEXstdDataEmph 6 8" xfId="17887"/>
    <cellStyle name="SAPBEXstdDataEmph 6 9" xfId="22597"/>
    <cellStyle name="SAPBEXstdDataEmph 7" xfId="3313"/>
    <cellStyle name="SAPBEXstdDataEmph 7 2" xfId="5851"/>
    <cellStyle name="SAPBEXstdDataEmph 7 3" xfId="9999"/>
    <cellStyle name="SAPBEXstdDataEmph 7 4" xfId="8897"/>
    <cellStyle name="SAPBEXstdDataEmph 7 5" xfId="12505"/>
    <cellStyle name="SAPBEXstdDataEmph 7 6" xfId="16554"/>
    <cellStyle name="SAPBEXstdDataEmph 7 7" xfId="17201"/>
    <cellStyle name="SAPBEXstdDataEmph 7 8" xfId="21250"/>
    <cellStyle name="SAPBEXstdDataEmph 7 9" xfId="21873"/>
    <cellStyle name="SAPBEXstdDataEmph 8" xfId="3356"/>
    <cellStyle name="SAPBEXstdDataEmph 8 2" xfId="5894"/>
    <cellStyle name="SAPBEXstdDataEmph 8 3" xfId="7952"/>
    <cellStyle name="SAPBEXstdDataEmph 8 4" xfId="11967"/>
    <cellStyle name="SAPBEXstdDataEmph 8 5" xfId="14444"/>
    <cellStyle name="SAPBEXstdDataEmph 8 6" xfId="16745"/>
    <cellStyle name="SAPBEXstdDataEmph 8 7" xfId="19140"/>
    <cellStyle name="SAPBEXstdDataEmph 8 8" xfId="21441"/>
    <cellStyle name="SAPBEXstdDataEmph 8 9" xfId="23642"/>
    <cellStyle name="SAPBEXstdDataEmph 9" xfId="3399"/>
    <cellStyle name="SAPBEXstdDataEmph 9 2" xfId="5937"/>
    <cellStyle name="SAPBEXstdDataEmph 9 3" xfId="9048"/>
    <cellStyle name="SAPBEXstdDataEmph 9 4" xfId="12184"/>
    <cellStyle name="SAPBEXstdDataEmph 9 5" xfId="14668"/>
    <cellStyle name="SAPBEXstdDataEmph 9 6" xfId="16981"/>
    <cellStyle name="SAPBEXstdDataEmph 9 7" xfId="19364"/>
    <cellStyle name="SAPBEXstdDataEmph 9 8" xfId="21677"/>
    <cellStyle name="SAPBEXstdDataEmph 9 9" xfId="23858"/>
    <cellStyle name="SAPBEXstdItem" xfId="2977"/>
    <cellStyle name="SAPBEXstdItem 10" xfId="3443"/>
    <cellStyle name="SAPBEXstdItem 10 2" xfId="5981"/>
    <cellStyle name="SAPBEXstdItem 10 3" xfId="7800"/>
    <cellStyle name="SAPBEXstdItem 10 4" xfId="12152"/>
    <cellStyle name="SAPBEXstdItem 10 5" xfId="14635"/>
    <cellStyle name="SAPBEXstdItem 10 6" xfId="13147"/>
    <cellStyle name="SAPBEXstdItem 10 7" xfId="19331"/>
    <cellStyle name="SAPBEXstdItem 10 8" xfId="17843"/>
    <cellStyle name="SAPBEXstdItem 10 9" xfId="23826"/>
    <cellStyle name="SAPBEXstdItem 11" xfId="3223"/>
    <cellStyle name="SAPBEXstdItem 11 2" xfId="5761"/>
    <cellStyle name="SAPBEXstdItem 11 3" xfId="8561"/>
    <cellStyle name="SAPBEXstdItem 11 4" xfId="10514"/>
    <cellStyle name="SAPBEXstdItem 11 5" xfId="12854"/>
    <cellStyle name="SAPBEXstdItem 11 6" xfId="12777"/>
    <cellStyle name="SAPBEXstdItem 11 7" xfId="17550"/>
    <cellStyle name="SAPBEXstdItem 11 8" xfId="17473"/>
    <cellStyle name="SAPBEXstdItem 11 9" xfId="22185"/>
    <cellStyle name="SAPBEXstdItem 12" xfId="3529"/>
    <cellStyle name="SAPBEXstdItem 12 2" xfId="6067"/>
    <cellStyle name="SAPBEXstdItem 12 3" xfId="9223"/>
    <cellStyle name="SAPBEXstdItem 12 4" xfId="8183"/>
    <cellStyle name="SAPBEXstdItem 12 5" xfId="13508"/>
    <cellStyle name="SAPBEXstdItem 12 6" xfId="15774"/>
    <cellStyle name="SAPBEXstdItem 12 7" xfId="18204"/>
    <cellStyle name="SAPBEXstdItem 12 8" xfId="20470"/>
    <cellStyle name="SAPBEXstdItem 12 9" xfId="22787"/>
    <cellStyle name="SAPBEXstdItem 13" xfId="3549"/>
    <cellStyle name="SAPBEXstdItem 13 2" xfId="6087"/>
    <cellStyle name="SAPBEXstdItem 13 3" xfId="9340"/>
    <cellStyle name="SAPBEXstdItem 13 4" xfId="10964"/>
    <cellStyle name="SAPBEXstdItem 13 5" xfId="13336"/>
    <cellStyle name="SAPBEXstdItem 13 6" xfId="16160"/>
    <cellStyle name="SAPBEXstdItem 13 7" xfId="18032"/>
    <cellStyle name="SAPBEXstdItem 13 8" xfId="20856"/>
    <cellStyle name="SAPBEXstdItem 13 9" xfId="22635"/>
    <cellStyle name="SAPBEXstdItem 14" xfId="3641"/>
    <cellStyle name="SAPBEXstdItem 14 2" xfId="6179"/>
    <cellStyle name="SAPBEXstdItem 14 3" xfId="9276"/>
    <cellStyle name="SAPBEXstdItem 14 4" xfId="11976"/>
    <cellStyle name="SAPBEXstdItem 14 5" xfId="14454"/>
    <cellStyle name="SAPBEXstdItem 14 6" xfId="15376"/>
    <cellStyle name="SAPBEXstdItem 14 7" xfId="19150"/>
    <cellStyle name="SAPBEXstdItem 14 8" xfId="20072"/>
    <cellStyle name="SAPBEXstdItem 14 9" xfId="23651"/>
    <cellStyle name="SAPBEXstdItem 15" xfId="3706"/>
    <cellStyle name="SAPBEXstdItem 15 2" xfId="6244"/>
    <cellStyle name="SAPBEXstdItem 15 3" xfId="9883"/>
    <cellStyle name="SAPBEXstdItem 15 4" xfId="10441"/>
    <cellStyle name="SAPBEXstdItem 15 5" xfId="12767"/>
    <cellStyle name="SAPBEXstdItem 15 6" xfId="16858"/>
    <cellStyle name="SAPBEXstdItem 15 7" xfId="17463"/>
    <cellStyle name="SAPBEXstdItem 15 8" xfId="21554"/>
    <cellStyle name="SAPBEXstdItem 15 9" xfId="22112"/>
    <cellStyle name="SAPBEXstdItem 16" xfId="3768"/>
    <cellStyle name="SAPBEXstdItem 16 2" xfId="6306"/>
    <cellStyle name="SAPBEXstdItem 16 3" xfId="9420"/>
    <cellStyle name="SAPBEXstdItem 16 4" xfId="10444"/>
    <cellStyle name="SAPBEXstdItem 16 5" xfId="12771"/>
    <cellStyle name="SAPBEXstdItem 16 6" xfId="15340"/>
    <cellStyle name="SAPBEXstdItem 16 7" xfId="17467"/>
    <cellStyle name="SAPBEXstdItem 16 8" xfId="20036"/>
    <cellStyle name="SAPBEXstdItem 16 9" xfId="22115"/>
    <cellStyle name="SAPBEXstdItem 17" xfId="3796"/>
    <cellStyle name="SAPBEXstdItem 17 2" xfId="6334"/>
    <cellStyle name="SAPBEXstdItem 17 3" xfId="8241"/>
    <cellStyle name="SAPBEXstdItem 17 4" xfId="11215"/>
    <cellStyle name="SAPBEXstdItem 17 5" xfId="13617"/>
    <cellStyle name="SAPBEXstdItem 17 6" xfId="15154"/>
    <cellStyle name="SAPBEXstdItem 17 7" xfId="18313"/>
    <cellStyle name="SAPBEXstdItem 17 8" xfId="19850"/>
    <cellStyle name="SAPBEXstdItem 17 9" xfId="22890"/>
    <cellStyle name="SAPBEXstdItem 18" xfId="3880"/>
    <cellStyle name="SAPBEXstdItem 18 2" xfId="6418"/>
    <cellStyle name="SAPBEXstdItem 18 3" xfId="8259"/>
    <cellStyle name="SAPBEXstdItem 18 4" xfId="10771"/>
    <cellStyle name="SAPBEXstdItem 18 5" xfId="13126"/>
    <cellStyle name="SAPBEXstdItem 18 6" xfId="15948"/>
    <cellStyle name="SAPBEXstdItem 18 7" xfId="17822"/>
    <cellStyle name="SAPBEXstdItem 18 8" xfId="20644"/>
    <cellStyle name="SAPBEXstdItem 18 9" xfId="22443"/>
    <cellStyle name="SAPBEXstdItem 19" xfId="3920"/>
    <cellStyle name="SAPBEXstdItem 19 2" xfId="6458"/>
    <cellStyle name="SAPBEXstdItem 19 3" xfId="8045"/>
    <cellStyle name="SAPBEXstdItem 19 4" xfId="11623"/>
    <cellStyle name="SAPBEXstdItem 19 5" xfId="14065"/>
    <cellStyle name="SAPBEXstdItem 19 6" xfId="16255"/>
    <cellStyle name="SAPBEXstdItem 19 7" xfId="18761"/>
    <cellStyle name="SAPBEXstdItem 19 8" xfId="20951"/>
    <cellStyle name="SAPBEXstdItem 19 9" xfId="23298"/>
    <cellStyle name="SAPBEXstdItem 2" xfId="3096"/>
    <cellStyle name="SAPBEXstdItem 2 10" xfId="25939"/>
    <cellStyle name="SAPBEXstdItem 2 2" xfId="5422"/>
    <cellStyle name="SAPBEXstdItem 2 2 2" xfId="25940"/>
    <cellStyle name="SAPBEXstdItem 2 3" xfId="5514"/>
    <cellStyle name="SAPBEXstdItem 2 4" xfId="10466"/>
    <cellStyle name="SAPBEXstdItem 2 5" xfId="12798"/>
    <cellStyle name="SAPBEXstdItem 2 6" xfId="16950"/>
    <cellStyle name="SAPBEXstdItem 2 7" xfId="17494"/>
    <cellStyle name="SAPBEXstdItem 2 8" xfId="21646"/>
    <cellStyle name="SAPBEXstdItem 2 9" xfId="22137"/>
    <cellStyle name="SAPBEXstdItem 20" xfId="3963"/>
    <cellStyle name="SAPBEXstdItem 20 2" xfId="6501"/>
    <cellStyle name="SAPBEXstdItem 20 3" xfId="8470"/>
    <cellStyle name="SAPBEXstdItem 20 4" xfId="11476"/>
    <cellStyle name="SAPBEXstdItem 20 5" xfId="13899"/>
    <cellStyle name="SAPBEXstdItem 20 6" xfId="14362"/>
    <cellStyle name="SAPBEXstdItem 20 7" xfId="18595"/>
    <cellStyle name="SAPBEXstdItem 20 8" xfId="19058"/>
    <cellStyle name="SAPBEXstdItem 20 9" xfId="23151"/>
    <cellStyle name="SAPBEXstdItem 21" xfId="4028"/>
    <cellStyle name="SAPBEXstdItem 21 2" xfId="6566"/>
    <cellStyle name="SAPBEXstdItem 21 3" xfId="8711"/>
    <cellStyle name="SAPBEXstdItem 21 4" xfId="10705"/>
    <cellStyle name="SAPBEXstdItem 21 5" xfId="13058"/>
    <cellStyle name="SAPBEXstdItem 21 6" xfId="16254"/>
    <cellStyle name="SAPBEXstdItem 21 7" xfId="17754"/>
    <cellStyle name="SAPBEXstdItem 21 8" xfId="20950"/>
    <cellStyle name="SAPBEXstdItem 21 9" xfId="22378"/>
    <cellStyle name="SAPBEXstdItem 22" xfId="3736"/>
    <cellStyle name="SAPBEXstdItem 22 2" xfId="6274"/>
    <cellStyle name="SAPBEXstdItem 22 3" xfId="9598"/>
    <cellStyle name="SAPBEXstdItem 22 4" xfId="11105"/>
    <cellStyle name="SAPBEXstdItem 22 5" xfId="13499"/>
    <cellStyle name="SAPBEXstdItem 22 6" xfId="15545"/>
    <cellStyle name="SAPBEXstdItem 22 7" xfId="18195"/>
    <cellStyle name="SAPBEXstdItem 22 8" xfId="20241"/>
    <cellStyle name="SAPBEXstdItem 22 9" xfId="22778"/>
    <cellStyle name="SAPBEXstdItem 23" xfId="4111"/>
    <cellStyle name="SAPBEXstdItem 23 2" xfId="6649"/>
    <cellStyle name="SAPBEXstdItem 23 3" xfId="9720"/>
    <cellStyle name="SAPBEXstdItem 23 4" xfId="11829"/>
    <cellStyle name="SAPBEXstdItem 23 5" xfId="14287"/>
    <cellStyle name="SAPBEXstdItem 23 6" xfId="16754"/>
    <cellStyle name="SAPBEXstdItem 23 7" xfId="18983"/>
    <cellStyle name="SAPBEXstdItem 23 8" xfId="21450"/>
    <cellStyle name="SAPBEXstdItem 23 9" xfId="23504"/>
    <cellStyle name="SAPBEXstdItem 24" xfId="4154"/>
    <cellStyle name="SAPBEXstdItem 24 2" xfId="6692"/>
    <cellStyle name="SAPBEXstdItem 24 3" xfId="8845"/>
    <cellStyle name="SAPBEXstdItem 24 4" xfId="11513"/>
    <cellStyle name="SAPBEXstdItem 24 5" xfId="13940"/>
    <cellStyle name="SAPBEXstdItem 24 6" xfId="16591"/>
    <cellStyle name="SAPBEXstdItem 24 7" xfId="18636"/>
    <cellStyle name="SAPBEXstdItem 24 8" xfId="21287"/>
    <cellStyle name="SAPBEXstdItem 24 9" xfId="23187"/>
    <cellStyle name="SAPBEXstdItem 25" xfId="4197"/>
    <cellStyle name="SAPBEXstdItem 25 2" xfId="6735"/>
    <cellStyle name="SAPBEXstdItem 25 3" xfId="7992"/>
    <cellStyle name="SAPBEXstdItem 25 4" xfId="10511"/>
    <cellStyle name="SAPBEXstdItem 25 5" xfId="12851"/>
    <cellStyle name="SAPBEXstdItem 25 6" xfId="15983"/>
    <cellStyle name="SAPBEXstdItem 25 7" xfId="17547"/>
    <cellStyle name="SAPBEXstdItem 25 8" xfId="20679"/>
    <cellStyle name="SAPBEXstdItem 25 9" xfId="22182"/>
    <cellStyle name="SAPBEXstdItem 26" xfId="4239"/>
    <cellStyle name="SAPBEXstdItem 26 2" xfId="6777"/>
    <cellStyle name="SAPBEXstdItem 26 3" xfId="9452"/>
    <cellStyle name="SAPBEXstdItem 26 4" xfId="10509"/>
    <cellStyle name="SAPBEXstdItem 26 5" xfId="14909"/>
    <cellStyle name="SAPBEXstdItem 26 6" xfId="16734"/>
    <cellStyle name="SAPBEXstdItem 26 7" xfId="19605"/>
    <cellStyle name="SAPBEXstdItem 26 8" xfId="21430"/>
    <cellStyle name="SAPBEXstdItem 26 9" xfId="24074"/>
    <cellStyle name="SAPBEXstdItem 27" xfId="4282"/>
    <cellStyle name="SAPBEXstdItem 27 2" xfId="6820"/>
    <cellStyle name="SAPBEXstdItem 27 3" xfId="9211"/>
    <cellStyle name="SAPBEXstdItem 27 4" xfId="9205"/>
    <cellStyle name="SAPBEXstdItem 27 5" xfId="14922"/>
    <cellStyle name="SAPBEXstdItem 27 6" xfId="16296"/>
    <cellStyle name="SAPBEXstdItem 27 7" xfId="19618"/>
    <cellStyle name="SAPBEXstdItem 27 8" xfId="20992"/>
    <cellStyle name="SAPBEXstdItem 27 9" xfId="24085"/>
    <cellStyle name="SAPBEXstdItem 28" xfId="4325"/>
    <cellStyle name="SAPBEXstdItem 28 2" xfId="6863"/>
    <cellStyle name="SAPBEXstdItem 28 3" xfId="8318"/>
    <cellStyle name="SAPBEXstdItem 28 4" xfId="10807"/>
    <cellStyle name="SAPBEXstdItem 28 5" xfId="13168"/>
    <cellStyle name="SAPBEXstdItem 28 6" xfId="15010"/>
    <cellStyle name="SAPBEXstdItem 28 7" xfId="17864"/>
    <cellStyle name="SAPBEXstdItem 28 8" xfId="19706"/>
    <cellStyle name="SAPBEXstdItem 28 9" xfId="22478"/>
    <cellStyle name="SAPBEXstdItem 29" xfId="4368"/>
    <cellStyle name="SAPBEXstdItem 29 2" xfId="6906"/>
    <cellStyle name="SAPBEXstdItem 29 3" xfId="9580"/>
    <cellStyle name="SAPBEXstdItem 29 4" xfId="11402"/>
    <cellStyle name="SAPBEXstdItem 29 5" xfId="13817"/>
    <cellStyle name="SAPBEXstdItem 29 6" xfId="16930"/>
    <cellStyle name="SAPBEXstdItem 29 7" xfId="18513"/>
    <cellStyle name="SAPBEXstdItem 29 8" xfId="21626"/>
    <cellStyle name="SAPBEXstdItem 29 9" xfId="23076"/>
    <cellStyle name="SAPBEXstdItem 3" xfId="3142"/>
    <cellStyle name="SAPBEXstdItem 3 10" xfId="25941"/>
    <cellStyle name="SAPBEXstdItem 3 2" xfId="5680"/>
    <cellStyle name="SAPBEXstdItem 3 3" xfId="9721"/>
    <cellStyle name="SAPBEXstdItem 3 4" xfId="10392"/>
    <cellStyle name="SAPBEXstdItem 3 5" xfId="12715"/>
    <cellStyle name="SAPBEXstdItem 3 6" xfId="16603"/>
    <cellStyle name="SAPBEXstdItem 3 7" xfId="17411"/>
    <cellStyle name="SAPBEXstdItem 3 8" xfId="21299"/>
    <cellStyle name="SAPBEXstdItem 3 9" xfId="22063"/>
    <cellStyle name="SAPBEXstdItem 30" xfId="4411"/>
    <cellStyle name="SAPBEXstdItem 30 2" xfId="6949"/>
    <cellStyle name="SAPBEXstdItem 30 3" xfId="8359"/>
    <cellStyle name="SAPBEXstdItem 30 4" xfId="9767"/>
    <cellStyle name="SAPBEXstdItem 30 5" xfId="14939"/>
    <cellStyle name="SAPBEXstdItem 30 6" xfId="15130"/>
    <cellStyle name="SAPBEXstdItem 30 7" xfId="19635"/>
    <cellStyle name="SAPBEXstdItem 30 8" xfId="19826"/>
    <cellStyle name="SAPBEXstdItem 30 9" xfId="24102"/>
    <cellStyle name="SAPBEXstdItem 31" xfId="4454"/>
    <cellStyle name="SAPBEXstdItem 31 2" xfId="6992"/>
    <cellStyle name="SAPBEXstdItem 31 3" xfId="8585"/>
    <cellStyle name="SAPBEXstdItem 31 4" xfId="8222"/>
    <cellStyle name="SAPBEXstdItem 31 5" xfId="12400"/>
    <cellStyle name="SAPBEXstdItem 31 6" xfId="15904"/>
    <cellStyle name="SAPBEXstdItem 31 7" xfId="17096"/>
    <cellStyle name="SAPBEXstdItem 31 8" xfId="20600"/>
    <cellStyle name="SAPBEXstdItem 31 9" xfId="21783"/>
    <cellStyle name="SAPBEXstdItem 32" xfId="4360"/>
    <cellStyle name="SAPBEXstdItem 32 2" xfId="6898"/>
    <cellStyle name="SAPBEXstdItem 32 3" xfId="7882"/>
    <cellStyle name="SAPBEXstdItem 32 4" xfId="10452"/>
    <cellStyle name="SAPBEXstdItem 32 5" xfId="12783"/>
    <cellStyle name="SAPBEXstdItem 32 6" xfId="15779"/>
    <cellStyle name="SAPBEXstdItem 32 7" xfId="17479"/>
    <cellStyle name="SAPBEXstdItem 32 8" xfId="20475"/>
    <cellStyle name="SAPBEXstdItem 32 9" xfId="22123"/>
    <cellStyle name="SAPBEXstdItem 33" xfId="4540"/>
    <cellStyle name="SAPBEXstdItem 33 2" xfId="7078"/>
    <cellStyle name="SAPBEXstdItem 33 3" xfId="8256"/>
    <cellStyle name="SAPBEXstdItem 33 4" xfId="10870"/>
    <cellStyle name="SAPBEXstdItem 33 5" xfId="13235"/>
    <cellStyle name="SAPBEXstdItem 33 6" xfId="14997"/>
    <cellStyle name="SAPBEXstdItem 33 7" xfId="17931"/>
    <cellStyle name="SAPBEXstdItem 33 8" xfId="19693"/>
    <cellStyle name="SAPBEXstdItem 33 9" xfId="22541"/>
    <cellStyle name="SAPBEXstdItem 34" xfId="4583"/>
    <cellStyle name="SAPBEXstdItem 34 2" xfId="7121"/>
    <cellStyle name="SAPBEXstdItem 34 3" xfId="9678"/>
    <cellStyle name="SAPBEXstdItem 34 4" xfId="12193"/>
    <cellStyle name="SAPBEXstdItem 34 5" xfId="14680"/>
    <cellStyle name="SAPBEXstdItem 34 6" xfId="16898"/>
    <cellStyle name="SAPBEXstdItem 34 7" xfId="19376"/>
    <cellStyle name="SAPBEXstdItem 34 8" xfId="21594"/>
    <cellStyle name="SAPBEXstdItem 34 9" xfId="23867"/>
    <cellStyle name="SAPBEXstdItem 35" xfId="4626"/>
    <cellStyle name="SAPBEXstdItem 35 2" xfId="7164"/>
    <cellStyle name="SAPBEXstdItem 35 3" xfId="9526"/>
    <cellStyle name="SAPBEXstdItem 35 4" xfId="10043"/>
    <cellStyle name="SAPBEXstdItem 35 5" xfId="12421"/>
    <cellStyle name="SAPBEXstdItem 35 6" xfId="16355"/>
    <cellStyle name="SAPBEXstdItem 35 7" xfId="17117"/>
    <cellStyle name="SAPBEXstdItem 35 8" xfId="21051"/>
    <cellStyle name="SAPBEXstdItem 35 9" xfId="21801"/>
    <cellStyle name="SAPBEXstdItem 36" xfId="4669"/>
    <cellStyle name="SAPBEXstdItem 36 2" xfId="7207"/>
    <cellStyle name="SAPBEXstdItem 36 3" xfId="10060"/>
    <cellStyle name="SAPBEXstdItem 36 4" xfId="10586"/>
    <cellStyle name="SAPBEXstdItem 36 5" xfId="12933"/>
    <cellStyle name="SAPBEXstdItem 36 6" xfId="13959"/>
    <cellStyle name="SAPBEXstdItem 36 7" xfId="17629"/>
    <cellStyle name="SAPBEXstdItem 36 8" xfId="18655"/>
    <cellStyle name="SAPBEXstdItem 36 9" xfId="22259"/>
    <cellStyle name="SAPBEXstdItem 37" xfId="4711"/>
    <cellStyle name="SAPBEXstdItem 37 2" xfId="7249"/>
    <cellStyle name="SAPBEXstdItem 37 3" xfId="9751"/>
    <cellStyle name="SAPBEXstdItem 37 4" xfId="11772"/>
    <cellStyle name="SAPBEXstdItem 37 5" xfId="14225"/>
    <cellStyle name="SAPBEXstdItem 37 6" xfId="15583"/>
    <cellStyle name="SAPBEXstdItem 37 7" xfId="18921"/>
    <cellStyle name="SAPBEXstdItem 37 8" xfId="20279"/>
    <cellStyle name="SAPBEXstdItem 37 9" xfId="23446"/>
    <cellStyle name="SAPBEXstdItem 38" xfId="4776"/>
    <cellStyle name="SAPBEXstdItem 38 2" xfId="7314"/>
    <cellStyle name="SAPBEXstdItem 38 3" xfId="10067"/>
    <cellStyle name="SAPBEXstdItem 38 4" xfId="10334"/>
    <cellStyle name="SAPBEXstdItem 38 5" xfId="12653"/>
    <cellStyle name="SAPBEXstdItem 38 6" xfId="16265"/>
    <cellStyle name="SAPBEXstdItem 38 7" xfId="17349"/>
    <cellStyle name="SAPBEXstdItem 38 8" xfId="20961"/>
    <cellStyle name="SAPBEXstdItem 38 9" xfId="22005"/>
    <cellStyle name="SAPBEXstdItem 39" xfId="4816"/>
    <cellStyle name="SAPBEXstdItem 39 2" xfId="7354"/>
    <cellStyle name="SAPBEXstdItem 39 3" xfId="8306"/>
    <cellStyle name="SAPBEXstdItem 39 4" xfId="10010"/>
    <cellStyle name="SAPBEXstdItem 39 5" xfId="12447"/>
    <cellStyle name="SAPBEXstdItem 39 6" xfId="16478"/>
    <cellStyle name="SAPBEXstdItem 39 7" xfId="17143"/>
    <cellStyle name="SAPBEXstdItem 39 8" xfId="21174"/>
    <cellStyle name="SAPBEXstdItem 39 9" xfId="21826"/>
    <cellStyle name="SAPBEXstdItem 4" xfId="3185"/>
    <cellStyle name="SAPBEXstdItem 4 2" xfId="5723"/>
    <cellStyle name="SAPBEXstdItem 4 3" xfId="8377"/>
    <cellStyle name="SAPBEXstdItem 4 4" xfId="11278"/>
    <cellStyle name="SAPBEXstdItem 4 5" xfId="13684"/>
    <cellStyle name="SAPBEXstdItem 4 6" xfId="15968"/>
    <cellStyle name="SAPBEXstdItem 4 7" xfId="18380"/>
    <cellStyle name="SAPBEXstdItem 4 8" xfId="20664"/>
    <cellStyle name="SAPBEXstdItem 4 9" xfId="22952"/>
    <cellStyle name="SAPBEXstdItem 40" xfId="4859"/>
    <cellStyle name="SAPBEXstdItem 40 2" xfId="7397"/>
    <cellStyle name="SAPBEXstdItem 40 3" xfId="9002"/>
    <cellStyle name="SAPBEXstdItem 40 4" xfId="12100"/>
    <cellStyle name="SAPBEXstdItem 40 5" xfId="12706"/>
    <cellStyle name="SAPBEXstdItem 40 6" xfId="16277"/>
    <cellStyle name="SAPBEXstdItem 40 7" xfId="17402"/>
    <cellStyle name="SAPBEXstdItem 40 8" xfId="20973"/>
    <cellStyle name="SAPBEXstdItem 40 9" xfId="22055"/>
    <cellStyle name="SAPBEXstdItem 41" xfId="4764"/>
    <cellStyle name="SAPBEXstdItem 41 2" xfId="7302"/>
    <cellStyle name="SAPBEXstdItem 41 3" xfId="8365"/>
    <cellStyle name="SAPBEXstdItem 41 4" xfId="10937"/>
    <cellStyle name="SAPBEXstdItem 41 5" xfId="13308"/>
    <cellStyle name="SAPBEXstdItem 41 6" xfId="15939"/>
    <cellStyle name="SAPBEXstdItem 41 7" xfId="18004"/>
    <cellStyle name="SAPBEXstdItem 41 8" xfId="20635"/>
    <cellStyle name="SAPBEXstdItem 41 9" xfId="22608"/>
    <cellStyle name="SAPBEXstdItem 42" xfId="4939"/>
    <cellStyle name="SAPBEXstdItem 42 2" xfId="7477"/>
    <cellStyle name="SAPBEXstdItem 42 3" xfId="8981"/>
    <cellStyle name="SAPBEXstdItem 42 4" xfId="11221"/>
    <cellStyle name="SAPBEXstdItem 42 5" xfId="13624"/>
    <cellStyle name="SAPBEXstdItem 42 6" xfId="15091"/>
    <cellStyle name="SAPBEXstdItem 42 7" xfId="18320"/>
    <cellStyle name="SAPBEXstdItem 42 8" xfId="19787"/>
    <cellStyle name="SAPBEXstdItem 42 9" xfId="22896"/>
    <cellStyle name="SAPBEXstdItem 43" xfId="4977"/>
    <cellStyle name="SAPBEXstdItem 43 2" xfId="7515"/>
    <cellStyle name="SAPBEXstdItem 43 3" xfId="8947"/>
    <cellStyle name="SAPBEXstdItem 43 4" xfId="12073"/>
    <cellStyle name="SAPBEXstdItem 43 5" xfId="14553"/>
    <cellStyle name="SAPBEXstdItem 43 6" xfId="15217"/>
    <cellStyle name="SAPBEXstdItem 43 7" xfId="19249"/>
    <cellStyle name="SAPBEXstdItem 43 8" xfId="19913"/>
    <cellStyle name="SAPBEXstdItem 43 9" xfId="23745"/>
    <cellStyle name="SAPBEXstdItem 44" xfId="5015"/>
    <cellStyle name="SAPBEXstdItem 44 2" xfId="7553"/>
    <cellStyle name="SAPBEXstdItem 44 3" xfId="9865"/>
    <cellStyle name="SAPBEXstdItem 44 4" xfId="10698"/>
    <cellStyle name="SAPBEXstdItem 44 5" xfId="13050"/>
    <cellStyle name="SAPBEXstdItem 44 6" xfId="15444"/>
    <cellStyle name="SAPBEXstdItem 44 7" xfId="17746"/>
    <cellStyle name="SAPBEXstdItem 44 8" xfId="20140"/>
    <cellStyle name="SAPBEXstdItem 44 9" xfId="22371"/>
    <cellStyle name="SAPBEXstdItem 45" xfId="5052"/>
    <cellStyle name="SAPBEXstdItem 45 2" xfId="7590"/>
    <cellStyle name="SAPBEXstdItem 45 3" xfId="9380"/>
    <cellStyle name="SAPBEXstdItem 45 4" xfId="12270"/>
    <cellStyle name="SAPBEXstdItem 45 5" xfId="13131"/>
    <cellStyle name="SAPBEXstdItem 45 6" xfId="12846"/>
    <cellStyle name="SAPBEXstdItem 45 7" xfId="17827"/>
    <cellStyle name="SAPBEXstdItem 45 8" xfId="17542"/>
    <cellStyle name="SAPBEXstdItem 45 9" xfId="22448"/>
    <cellStyle name="SAPBEXstdItem 46" xfId="5082"/>
    <cellStyle name="SAPBEXstdItem 46 2" xfId="7620"/>
    <cellStyle name="SAPBEXstdItem 46 3" xfId="10132"/>
    <cellStyle name="SAPBEXstdItem 46 4" xfId="12211"/>
    <cellStyle name="SAPBEXstdItem 46 5" xfId="14843"/>
    <cellStyle name="SAPBEXstdItem 46 6" xfId="16906"/>
    <cellStyle name="SAPBEXstdItem 46 7" xfId="19539"/>
    <cellStyle name="SAPBEXstdItem 46 8" xfId="21602"/>
    <cellStyle name="SAPBEXstdItem 46 9" xfId="24024"/>
    <cellStyle name="SAPBEXstdItem 47" xfId="5108"/>
    <cellStyle name="SAPBEXstdItem 47 2" xfId="7646"/>
    <cellStyle name="SAPBEXstdItem 47 3" xfId="8029"/>
    <cellStyle name="SAPBEXstdItem 47 4" xfId="10433"/>
    <cellStyle name="SAPBEXstdItem 47 5" xfId="12759"/>
    <cellStyle name="SAPBEXstdItem 47 6" xfId="15644"/>
    <cellStyle name="SAPBEXstdItem 47 7" xfId="17455"/>
    <cellStyle name="SAPBEXstdItem 47 8" xfId="20340"/>
    <cellStyle name="SAPBEXstdItem 47 9" xfId="22104"/>
    <cellStyle name="SAPBEXstdItem 48" xfId="5156"/>
    <cellStyle name="SAPBEXstdItem 48 2" xfId="7694"/>
    <cellStyle name="SAPBEXstdItem 48 3" xfId="5493"/>
    <cellStyle name="SAPBEXstdItem 48 4" xfId="8198"/>
    <cellStyle name="SAPBEXstdItem 48 5" xfId="12450"/>
    <cellStyle name="SAPBEXstdItem 48 6" xfId="15708"/>
    <cellStyle name="SAPBEXstdItem 48 7" xfId="17146"/>
    <cellStyle name="SAPBEXstdItem 48 8" xfId="20404"/>
    <cellStyle name="SAPBEXstdItem 48 9" xfId="21829"/>
    <cellStyle name="SAPBEXstdItem 49" xfId="5225"/>
    <cellStyle name="SAPBEXstdItem 49 2" xfId="7764"/>
    <cellStyle name="SAPBEXstdItem 49 3" xfId="10030"/>
    <cellStyle name="SAPBEXstdItem 49 4" xfId="11741"/>
    <cellStyle name="SAPBEXstdItem 49 5" xfId="14192"/>
    <cellStyle name="SAPBEXstdItem 49 6" xfId="15715"/>
    <cellStyle name="SAPBEXstdItem 49 7" xfId="18888"/>
    <cellStyle name="SAPBEXstdItem 49 8" xfId="20411"/>
    <cellStyle name="SAPBEXstdItem 49 9" xfId="23415"/>
    <cellStyle name="SAPBEXstdItem 5" xfId="3228"/>
    <cellStyle name="SAPBEXstdItem 5 2" xfId="5766"/>
    <cellStyle name="SAPBEXstdItem 5 3" xfId="8666"/>
    <cellStyle name="SAPBEXstdItem 5 4" xfId="11879"/>
    <cellStyle name="SAPBEXstdItem 5 5" xfId="14344"/>
    <cellStyle name="SAPBEXstdItem 5 6" xfId="16695"/>
    <cellStyle name="SAPBEXstdItem 5 7" xfId="19040"/>
    <cellStyle name="SAPBEXstdItem 5 8" xfId="21391"/>
    <cellStyle name="SAPBEXstdItem 5 9" xfId="23555"/>
    <cellStyle name="SAPBEXstdItem 50" xfId="5263"/>
    <cellStyle name="SAPBEXstdItem 50 2" xfId="9134"/>
    <cellStyle name="SAPBEXstdItem 50 3" xfId="11363"/>
    <cellStyle name="SAPBEXstdItem 50 4" xfId="13776"/>
    <cellStyle name="SAPBEXstdItem 50 5" xfId="16289"/>
    <cellStyle name="SAPBEXstdItem 50 6" xfId="18472"/>
    <cellStyle name="SAPBEXstdItem 50 7" xfId="20985"/>
    <cellStyle name="SAPBEXstdItem 50 8" xfId="23037"/>
    <cellStyle name="SAPBEXstdItem 51" xfId="9196"/>
    <cellStyle name="SAPBEXstdItem 52" xfId="12202"/>
    <cellStyle name="SAPBEXstdItem 53" xfId="14405"/>
    <cellStyle name="SAPBEXstdItem 54" xfId="14299"/>
    <cellStyle name="SAPBEXstdItem 55" xfId="19101"/>
    <cellStyle name="SAPBEXstdItem 56" xfId="18995"/>
    <cellStyle name="SAPBEXstdItem 57" xfId="23607"/>
    <cellStyle name="SAPBEXstdItem 58" xfId="25938"/>
    <cellStyle name="SAPBEXstdItem 6" xfId="3271"/>
    <cellStyle name="SAPBEXstdItem 6 2" xfId="5809"/>
    <cellStyle name="SAPBEXstdItem 6 3" xfId="8707"/>
    <cellStyle name="SAPBEXstdItem 6 4" xfId="10961"/>
    <cellStyle name="SAPBEXstdItem 6 5" xfId="13332"/>
    <cellStyle name="SAPBEXstdItem 6 6" xfId="15653"/>
    <cellStyle name="SAPBEXstdItem 6 7" xfId="18028"/>
    <cellStyle name="SAPBEXstdItem 6 8" xfId="20349"/>
    <cellStyle name="SAPBEXstdItem 6 9" xfId="22632"/>
    <cellStyle name="SAPBEXstdItem 7" xfId="3314"/>
    <cellStyle name="SAPBEXstdItem 7 2" xfId="5852"/>
    <cellStyle name="SAPBEXstdItem 7 3" xfId="10238"/>
    <cellStyle name="SAPBEXstdItem 7 4" xfId="12169"/>
    <cellStyle name="SAPBEXstdItem 7 5" xfId="14652"/>
    <cellStyle name="SAPBEXstdItem 7 6" xfId="16111"/>
    <cellStyle name="SAPBEXstdItem 7 7" xfId="19348"/>
    <cellStyle name="SAPBEXstdItem 7 8" xfId="20807"/>
    <cellStyle name="SAPBEXstdItem 7 9" xfId="23843"/>
    <cellStyle name="SAPBEXstdItem 8" xfId="3357"/>
    <cellStyle name="SAPBEXstdItem 8 2" xfId="5895"/>
    <cellStyle name="SAPBEXstdItem 8 3" xfId="8128"/>
    <cellStyle name="SAPBEXstdItem 8 4" xfId="10749"/>
    <cellStyle name="SAPBEXstdItem 8 5" xfId="13104"/>
    <cellStyle name="SAPBEXstdItem 8 6" xfId="16164"/>
    <cellStyle name="SAPBEXstdItem 8 7" xfId="17800"/>
    <cellStyle name="SAPBEXstdItem 8 8" xfId="20860"/>
    <cellStyle name="SAPBEXstdItem 8 9" xfId="22421"/>
    <cellStyle name="SAPBEXstdItem 9" xfId="3400"/>
    <cellStyle name="SAPBEXstdItem 9 2" xfId="5938"/>
    <cellStyle name="SAPBEXstdItem 9 3" xfId="8349"/>
    <cellStyle name="SAPBEXstdItem 9 4" xfId="11652"/>
    <cellStyle name="SAPBEXstdItem 9 5" xfId="14098"/>
    <cellStyle name="SAPBEXstdItem 9 6" xfId="16542"/>
    <cellStyle name="SAPBEXstdItem 9 7" xfId="18794"/>
    <cellStyle name="SAPBEXstdItem 9 8" xfId="21238"/>
    <cellStyle name="SAPBEXstdItem 9 9" xfId="23327"/>
    <cellStyle name="SAPBEXstdItemX" xfId="2978"/>
    <cellStyle name="SAPBEXstdItemX 10" xfId="3444"/>
    <cellStyle name="SAPBEXstdItemX 10 2" xfId="5982"/>
    <cellStyle name="SAPBEXstdItemX 10 3" xfId="10027"/>
    <cellStyle name="SAPBEXstdItemX 10 4" xfId="12137"/>
    <cellStyle name="SAPBEXstdItemX 10 5" xfId="14620"/>
    <cellStyle name="SAPBEXstdItemX 10 6" xfId="15356"/>
    <cellStyle name="SAPBEXstdItemX 10 7" xfId="19316"/>
    <cellStyle name="SAPBEXstdItemX 10 8" xfId="20052"/>
    <cellStyle name="SAPBEXstdItemX 10 9" xfId="23811"/>
    <cellStyle name="SAPBEXstdItemX 11" xfId="3426"/>
    <cellStyle name="SAPBEXstdItemX 11 2" xfId="5964"/>
    <cellStyle name="SAPBEXstdItemX 11 3" xfId="8067"/>
    <cellStyle name="SAPBEXstdItemX 11 4" xfId="10438"/>
    <cellStyle name="SAPBEXstdItemX 11 5" xfId="12764"/>
    <cellStyle name="SAPBEXstdItemX 11 6" xfId="16128"/>
    <cellStyle name="SAPBEXstdItemX 11 7" xfId="17460"/>
    <cellStyle name="SAPBEXstdItemX 11 8" xfId="20824"/>
    <cellStyle name="SAPBEXstdItemX 11 9" xfId="22109"/>
    <cellStyle name="SAPBEXstdItemX 12" xfId="3530"/>
    <cellStyle name="SAPBEXstdItemX 12 2" xfId="6068"/>
    <cellStyle name="SAPBEXstdItemX 12 3" xfId="9262"/>
    <cellStyle name="SAPBEXstdItemX 12 4" xfId="10568"/>
    <cellStyle name="SAPBEXstdItemX 12 5" xfId="12913"/>
    <cellStyle name="SAPBEXstdItemX 12 6" xfId="13461"/>
    <cellStyle name="SAPBEXstdItemX 12 7" xfId="17609"/>
    <cellStyle name="SAPBEXstdItemX 12 8" xfId="18157"/>
    <cellStyle name="SAPBEXstdItemX 12 9" xfId="22240"/>
    <cellStyle name="SAPBEXstdItemX 13" xfId="3573"/>
    <cellStyle name="SAPBEXstdItemX 13 2" xfId="6111"/>
    <cellStyle name="SAPBEXstdItemX 13 3" xfId="8250"/>
    <cellStyle name="SAPBEXstdItemX 13 4" xfId="10757"/>
    <cellStyle name="SAPBEXstdItemX 13 5" xfId="13189"/>
    <cellStyle name="SAPBEXstdItemX 13 6" xfId="16306"/>
    <cellStyle name="SAPBEXstdItemX 13 7" xfId="17885"/>
    <cellStyle name="SAPBEXstdItemX 13 8" xfId="21002"/>
    <cellStyle name="SAPBEXstdItemX 13 9" xfId="22497"/>
    <cellStyle name="SAPBEXstdItemX 14" xfId="3489"/>
    <cellStyle name="SAPBEXstdItemX 14 2" xfId="6027"/>
    <cellStyle name="SAPBEXstdItemX 14 3" xfId="8228"/>
    <cellStyle name="SAPBEXstdItemX 14 4" xfId="12233"/>
    <cellStyle name="SAPBEXstdItemX 14 5" xfId="14259"/>
    <cellStyle name="SAPBEXstdItemX 14 6" xfId="15718"/>
    <cellStyle name="SAPBEXstdItemX 14 7" xfId="18955"/>
    <cellStyle name="SAPBEXstdItemX 14 8" xfId="20414"/>
    <cellStyle name="SAPBEXstdItemX 14 9" xfId="23477"/>
    <cellStyle name="SAPBEXstdItemX 15" xfId="3642"/>
    <cellStyle name="SAPBEXstdItemX 15 2" xfId="6180"/>
    <cellStyle name="SAPBEXstdItemX 15 3" xfId="8492"/>
    <cellStyle name="SAPBEXstdItemX 15 4" xfId="10506"/>
    <cellStyle name="SAPBEXstdItemX 15 5" xfId="12844"/>
    <cellStyle name="SAPBEXstdItemX 15 6" xfId="15041"/>
    <cellStyle name="SAPBEXstdItemX 15 7" xfId="17540"/>
    <cellStyle name="SAPBEXstdItemX 15 8" xfId="19737"/>
    <cellStyle name="SAPBEXstdItemX 15 9" xfId="22177"/>
    <cellStyle name="SAPBEXstdItemX 16" xfId="3685"/>
    <cellStyle name="SAPBEXstdItemX 16 2" xfId="6223"/>
    <cellStyle name="SAPBEXstdItemX 16 3" xfId="8403"/>
    <cellStyle name="SAPBEXstdItemX 16 4" xfId="11173"/>
    <cellStyle name="SAPBEXstdItemX 16 5" xfId="13570"/>
    <cellStyle name="SAPBEXstdItemX 16 6" xfId="14991"/>
    <cellStyle name="SAPBEXstdItemX 16 7" xfId="18266"/>
    <cellStyle name="SAPBEXstdItemX 16 8" xfId="19687"/>
    <cellStyle name="SAPBEXstdItemX 16 9" xfId="22846"/>
    <cellStyle name="SAPBEXstdItemX 17" xfId="3693"/>
    <cellStyle name="SAPBEXstdItemX 17 2" xfId="6231"/>
    <cellStyle name="SAPBEXstdItemX 17 3" xfId="8419"/>
    <cellStyle name="SAPBEXstdItemX 17 4" xfId="11980"/>
    <cellStyle name="SAPBEXstdItemX 17 5" xfId="14458"/>
    <cellStyle name="SAPBEXstdItemX 17 6" xfId="16102"/>
    <cellStyle name="SAPBEXstdItemX 17 7" xfId="19154"/>
    <cellStyle name="SAPBEXstdItemX 17 8" xfId="20798"/>
    <cellStyle name="SAPBEXstdItemX 17 9" xfId="23655"/>
    <cellStyle name="SAPBEXstdItemX 18" xfId="3747"/>
    <cellStyle name="SAPBEXstdItemX 18 2" xfId="6285"/>
    <cellStyle name="SAPBEXstdItemX 18 3" xfId="8951"/>
    <cellStyle name="SAPBEXstdItemX 18 4" xfId="10921"/>
    <cellStyle name="SAPBEXstdItemX 18 5" xfId="13291"/>
    <cellStyle name="SAPBEXstdItemX 18 6" xfId="16705"/>
    <cellStyle name="SAPBEXstdItemX 18 7" xfId="17987"/>
    <cellStyle name="SAPBEXstdItemX 18 8" xfId="21401"/>
    <cellStyle name="SAPBEXstdItemX 18 9" xfId="22592"/>
    <cellStyle name="SAPBEXstdItemX 19" xfId="3755"/>
    <cellStyle name="SAPBEXstdItemX 19 2" xfId="6293"/>
    <cellStyle name="SAPBEXstdItemX 19 3" xfId="9830"/>
    <cellStyle name="SAPBEXstdItemX 19 4" xfId="12084"/>
    <cellStyle name="SAPBEXstdItemX 19 5" xfId="14564"/>
    <cellStyle name="SAPBEXstdItemX 19 6" xfId="15683"/>
    <cellStyle name="SAPBEXstdItemX 19 7" xfId="19260"/>
    <cellStyle name="SAPBEXstdItemX 19 8" xfId="20379"/>
    <cellStyle name="SAPBEXstdItemX 19 9" xfId="23756"/>
    <cellStyle name="SAPBEXstdItemX 2" xfId="3097"/>
    <cellStyle name="SAPBEXstdItemX 2 10" xfId="25943"/>
    <cellStyle name="SAPBEXstdItemX 2 2" xfId="5635"/>
    <cellStyle name="SAPBEXstdItemX 2 2 2" xfId="25944"/>
    <cellStyle name="SAPBEXstdItemX 2 3" xfId="8915"/>
    <cellStyle name="SAPBEXstdItemX 2 4" xfId="11479"/>
    <cellStyle name="SAPBEXstdItemX 2 5" xfId="13903"/>
    <cellStyle name="SAPBEXstdItemX 2 6" xfId="16427"/>
    <cellStyle name="SAPBEXstdItemX 2 7" xfId="18599"/>
    <cellStyle name="SAPBEXstdItemX 2 8" xfId="21123"/>
    <cellStyle name="SAPBEXstdItemX 2 9" xfId="23154"/>
    <cellStyle name="SAPBEXstdItemX 20" xfId="3792"/>
    <cellStyle name="SAPBEXstdItemX 20 2" xfId="6330"/>
    <cellStyle name="SAPBEXstdItemX 20 3" xfId="8911"/>
    <cellStyle name="SAPBEXstdItemX 20 4" xfId="11508"/>
    <cellStyle name="SAPBEXstdItemX 20 5" xfId="13935"/>
    <cellStyle name="SAPBEXstdItemX 20 6" xfId="15297"/>
    <cellStyle name="SAPBEXstdItemX 20 7" xfId="18631"/>
    <cellStyle name="SAPBEXstdItemX 20 8" xfId="19993"/>
    <cellStyle name="SAPBEXstdItemX 20 9" xfId="23182"/>
    <cellStyle name="SAPBEXstdItemX 21" xfId="3859"/>
    <cellStyle name="SAPBEXstdItemX 21 2" xfId="6397"/>
    <cellStyle name="SAPBEXstdItemX 21 3" xfId="9849"/>
    <cellStyle name="SAPBEXstdItemX 21 4" xfId="11864"/>
    <cellStyle name="SAPBEXstdItemX 21 5" xfId="14327"/>
    <cellStyle name="SAPBEXstdItemX 21 6" xfId="16713"/>
    <cellStyle name="SAPBEXstdItemX 21 7" xfId="19023"/>
    <cellStyle name="SAPBEXstdItemX 21 8" xfId="21409"/>
    <cellStyle name="SAPBEXstdItemX 21 9" xfId="23540"/>
    <cellStyle name="SAPBEXstdItemX 22" xfId="3867"/>
    <cellStyle name="SAPBEXstdItemX 22 2" xfId="6405"/>
    <cellStyle name="SAPBEXstdItemX 22 3" xfId="10008"/>
    <cellStyle name="SAPBEXstdItemX 22 4" xfId="11463"/>
    <cellStyle name="SAPBEXstdItemX 22 5" xfId="13886"/>
    <cellStyle name="SAPBEXstdItemX 22 6" xfId="15784"/>
    <cellStyle name="SAPBEXstdItemX 22 7" xfId="18582"/>
    <cellStyle name="SAPBEXstdItemX 22 8" xfId="20480"/>
    <cellStyle name="SAPBEXstdItemX 22 9" xfId="23138"/>
    <cellStyle name="SAPBEXstdItemX 23" xfId="3921"/>
    <cellStyle name="SAPBEXstdItemX 23 2" xfId="6459"/>
    <cellStyle name="SAPBEXstdItemX 23 3" xfId="10095"/>
    <cellStyle name="SAPBEXstdItemX 23 4" xfId="12000"/>
    <cellStyle name="SAPBEXstdItemX 23 5" xfId="14478"/>
    <cellStyle name="SAPBEXstdItemX 23 6" xfId="16738"/>
    <cellStyle name="SAPBEXstdItemX 23 7" xfId="19174"/>
    <cellStyle name="SAPBEXstdItemX 23 8" xfId="21434"/>
    <cellStyle name="SAPBEXstdItemX 23 9" xfId="23675"/>
    <cellStyle name="SAPBEXstdItemX 24" xfId="3964"/>
    <cellStyle name="SAPBEXstdItemX 24 2" xfId="6502"/>
    <cellStyle name="SAPBEXstdItemX 24 3" xfId="9084"/>
    <cellStyle name="SAPBEXstdItemX 24 4" xfId="11616"/>
    <cellStyle name="SAPBEXstdItemX 24 5" xfId="14057"/>
    <cellStyle name="SAPBEXstdItemX 24 6" xfId="16515"/>
    <cellStyle name="SAPBEXstdItemX 24 7" xfId="18753"/>
    <cellStyle name="SAPBEXstdItemX 24 8" xfId="21211"/>
    <cellStyle name="SAPBEXstdItemX 24 9" xfId="23291"/>
    <cellStyle name="SAPBEXstdItemX 25" xfId="4007"/>
    <cellStyle name="SAPBEXstdItemX 25 2" xfId="6545"/>
    <cellStyle name="SAPBEXstdItemX 25 3" xfId="5474"/>
    <cellStyle name="SAPBEXstdItemX 25 4" xfId="11781"/>
    <cellStyle name="SAPBEXstdItemX 25 5" xfId="14235"/>
    <cellStyle name="SAPBEXstdItemX 25 6" xfId="16892"/>
    <cellStyle name="SAPBEXstdItemX 25 7" xfId="18931"/>
    <cellStyle name="SAPBEXstdItemX 25 8" xfId="21588"/>
    <cellStyle name="SAPBEXstdItemX 25 9" xfId="23455"/>
    <cellStyle name="SAPBEXstdItemX 26" xfId="4015"/>
    <cellStyle name="SAPBEXstdItemX 26 2" xfId="6553"/>
    <cellStyle name="SAPBEXstdItemX 26 3" xfId="9393"/>
    <cellStyle name="SAPBEXstdItemX 26 4" xfId="12003"/>
    <cellStyle name="SAPBEXstdItemX 26 5" xfId="14482"/>
    <cellStyle name="SAPBEXstdItemX 26 6" xfId="16143"/>
    <cellStyle name="SAPBEXstdItemX 26 7" xfId="19178"/>
    <cellStyle name="SAPBEXstdItemX 26 8" xfId="20839"/>
    <cellStyle name="SAPBEXstdItemX 26 9" xfId="23678"/>
    <cellStyle name="SAPBEXstdItemX 27" xfId="4001"/>
    <cellStyle name="SAPBEXstdItemX 27 2" xfId="6539"/>
    <cellStyle name="SAPBEXstdItemX 27 3" xfId="8271"/>
    <cellStyle name="SAPBEXstdItemX 27 4" xfId="11785"/>
    <cellStyle name="SAPBEXstdItemX 27 5" xfId="14239"/>
    <cellStyle name="SAPBEXstdItemX 27 6" xfId="15424"/>
    <cellStyle name="SAPBEXstdItemX 27 7" xfId="18935"/>
    <cellStyle name="SAPBEXstdItemX 27 8" xfId="20120"/>
    <cellStyle name="SAPBEXstdItemX 27 9" xfId="23459"/>
    <cellStyle name="SAPBEXstdItemX 28" xfId="4112"/>
    <cellStyle name="SAPBEXstdItemX 28 2" xfId="6650"/>
    <cellStyle name="SAPBEXstdItemX 28 3" xfId="9059"/>
    <cellStyle name="SAPBEXstdItemX 28 4" xfId="10545"/>
    <cellStyle name="SAPBEXstdItemX 28 5" xfId="12888"/>
    <cellStyle name="SAPBEXstdItemX 28 6" xfId="15749"/>
    <cellStyle name="SAPBEXstdItemX 28 7" xfId="17584"/>
    <cellStyle name="SAPBEXstdItemX 28 8" xfId="20445"/>
    <cellStyle name="SAPBEXstdItemX 28 9" xfId="22216"/>
    <cellStyle name="SAPBEXstdItemX 29" xfId="4155"/>
    <cellStyle name="SAPBEXstdItemX 29 2" xfId="6693"/>
    <cellStyle name="SAPBEXstdItemX 29 3" xfId="10033"/>
    <cellStyle name="SAPBEXstdItemX 29 4" xfId="11773"/>
    <cellStyle name="SAPBEXstdItemX 29 5" xfId="14226"/>
    <cellStyle name="SAPBEXstdItemX 29 6" xfId="15199"/>
    <cellStyle name="SAPBEXstdItemX 29 7" xfId="18922"/>
    <cellStyle name="SAPBEXstdItemX 29 8" xfId="19895"/>
    <cellStyle name="SAPBEXstdItemX 29 9" xfId="23447"/>
    <cellStyle name="SAPBEXstdItemX 3" xfId="3143"/>
    <cellStyle name="SAPBEXstdItemX 3 10" xfId="25945"/>
    <cellStyle name="SAPBEXstdItemX 3 2" xfId="5681"/>
    <cellStyle name="SAPBEXstdItemX 3 3" xfId="8334"/>
    <cellStyle name="SAPBEXstdItemX 3 4" xfId="10308"/>
    <cellStyle name="SAPBEXstdItemX 3 5" xfId="14867"/>
    <cellStyle name="SAPBEXstdItemX 3 6" xfId="15343"/>
    <cellStyle name="SAPBEXstdItemX 3 7" xfId="19563"/>
    <cellStyle name="SAPBEXstdItemX 3 8" xfId="20039"/>
    <cellStyle name="SAPBEXstdItemX 3 9" xfId="24037"/>
    <cellStyle name="SAPBEXstdItemX 30" xfId="4198"/>
    <cellStyle name="SAPBEXstdItemX 30 2" xfId="6736"/>
    <cellStyle name="SAPBEXstdItemX 30 3" xfId="10211"/>
    <cellStyle name="SAPBEXstdItemX 30 4" xfId="10403"/>
    <cellStyle name="SAPBEXstdItemX 30 5" xfId="12726"/>
    <cellStyle name="SAPBEXstdItemX 30 6" xfId="16142"/>
    <cellStyle name="SAPBEXstdItemX 30 7" xfId="17422"/>
    <cellStyle name="SAPBEXstdItemX 30 8" xfId="20838"/>
    <cellStyle name="SAPBEXstdItemX 30 9" xfId="22074"/>
    <cellStyle name="SAPBEXstdItemX 31" xfId="4240"/>
    <cellStyle name="SAPBEXstdItemX 31 2" xfId="6778"/>
    <cellStyle name="SAPBEXstdItemX 31 3" xfId="8595"/>
    <cellStyle name="SAPBEXstdItemX 31 4" xfId="11749"/>
    <cellStyle name="SAPBEXstdItemX 31 5" xfId="14200"/>
    <cellStyle name="SAPBEXstdItemX 31 6" xfId="16365"/>
    <cellStyle name="SAPBEXstdItemX 31 7" xfId="18896"/>
    <cellStyle name="SAPBEXstdItemX 31 8" xfId="21061"/>
    <cellStyle name="SAPBEXstdItemX 31 9" xfId="23423"/>
    <cellStyle name="SAPBEXstdItemX 32" xfId="4283"/>
    <cellStyle name="SAPBEXstdItemX 32 2" xfId="6821"/>
    <cellStyle name="SAPBEXstdItemX 32 3" xfId="9690"/>
    <cellStyle name="SAPBEXstdItemX 32 4" xfId="12015"/>
    <cellStyle name="SAPBEXstdItemX 32 5" xfId="14495"/>
    <cellStyle name="SAPBEXstdItemX 32 6" xfId="16911"/>
    <cellStyle name="SAPBEXstdItemX 32 7" xfId="19191"/>
    <cellStyle name="SAPBEXstdItemX 32 8" xfId="21607"/>
    <cellStyle name="SAPBEXstdItemX 32 9" xfId="23690"/>
    <cellStyle name="SAPBEXstdItemX 33" xfId="4326"/>
    <cellStyle name="SAPBEXstdItemX 33 2" xfId="6864"/>
    <cellStyle name="SAPBEXstdItemX 33 3" xfId="9014"/>
    <cellStyle name="SAPBEXstdItemX 33 4" xfId="11372"/>
    <cellStyle name="SAPBEXstdItemX 33 5" xfId="13786"/>
    <cellStyle name="SAPBEXstdItemX 33 6" xfId="15898"/>
    <cellStyle name="SAPBEXstdItemX 33 7" xfId="18482"/>
    <cellStyle name="SAPBEXstdItemX 33 8" xfId="20594"/>
    <cellStyle name="SAPBEXstdItemX 33 9" xfId="23046"/>
    <cellStyle name="SAPBEXstdItemX 34" xfId="4369"/>
    <cellStyle name="SAPBEXstdItemX 34 2" xfId="6907"/>
    <cellStyle name="SAPBEXstdItemX 34 3" xfId="10188"/>
    <cellStyle name="SAPBEXstdItemX 34 4" xfId="10736"/>
    <cellStyle name="SAPBEXstdItemX 34 5" xfId="13091"/>
    <cellStyle name="SAPBEXstdItemX 34 6" xfId="16804"/>
    <cellStyle name="SAPBEXstdItemX 34 7" xfId="17787"/>
    <cellStyle name="SAPBEXstdItemX 34 8" xfId="21500"/>
    <cellStyle name="SAPBEXstdItemX 34 9" xfId="22409"/>
    <cellStyle name="SAPBEXstdItemX 35" xfId="4412"/>
    <cellStyle name="SAPBEXstdItemX 35 2" xfId="6950"/>
    <cellStyle name="SAPBEXstdItemX 35 3" xfId="10041"/>
    <cellStyle name="SAPBEXstdItemX 35 4" xfId="7955"/>
    <cellStyle name="SAPBEXstdItemX 35 5" xfId="13801"/>
    <cellStyle name="SAPBEXstdItemX 35 6" xfId="16014"/>
    <cellStyle name="SAPBEXstdItemX 35 7" xfId="18497"/>
    <cellStyle name="SAPBEXstdItemX 35 8" xfId="20710"/>
    <cellStyle name="SAPBEXstdItemX 35 9" xfId="23060"/>
    <cellStyle name="SAPBEXstdItemX 36" xfId="4455"/>
    <cellStyle name="SAPBEXstdItemX 36 2" xfId="6993"/>
    <cellStyle name="SAPBEXstdItemX 36 3" xfId="9464"/>
    <cellStyle name="SAPBEXstdItemX 36 4" xfId="12165"/>
    <cellStyle name="SAPBEXstdItemX 36 5" xfId="14648"/>
    <cellStyle name="SAPBEXstdItemX 36 6" xfId="15078"/>
    <cellStyle name="SAPBEXstdItemX 36 7" xfId="19344"/>
    <cellStyle name="SAPBEXstdItemX 36 8" xfId="19774"/>
    <cellStyle name="SAPBEXstdItemX 36 9" xfId="23839"/>
    <cellStyle name="SAPBEXstdItemX 37" xfId="4234"/>
    <cellStyle name="SAPBEXstdItemX 37 2" xfId="6772"/>
    <cellStyle name="SAPBEXstdItemX 37 3" xfId="8775"/>
    <cellStyle name="SAPBEXstdItemX 37 4" xfId="11711"/>
    <cellStyle name="SAPBEXstdItemX 37 5" xfId="14160"/>
    <cellStyle name="SAPBEXstdItemX 37 6" xfId="16837"/>
    <cellStyle name="SAPBEXstdItemX 37 7" xfId="18856"/>
    <cellStyle name="SAPBEXstdItemX 37 8" xfId="21533"/>
    <cellStyle name="SAPBEXstdItemX 37 9" xfId="23385"/>
    <cellStyle name="SAPBEXstdItemX 38" xfId="4541"/>
    <cellStyle name="SAPBEXstdItemX 38 2" xfId="7079"/>
    <cellStyle name="SAPBEXstdItemX 38 3" xfId="9217"/>
    <cellStyle name="SAPBEXstdItemX 38 4" xfId="10822"/>
    <cellStyle name="SAPBEXstdItemX 38 5" xfId="13185"/>
    <cellStyle name="SAPBEXstdItemX 38 6" xfId="15197"/>
    <cellStyle name="SAPBEXstdItemX 38 7" xfId="17881"/>
    <cellStyle name="SAPBEXstdItemX 38 8" xfId="19893"/>
    <cellStyle name="SAPBEXstdItemX 38 9" xfId="22493"/>
    <cellStyle name="SAPBEXstdItemX 39" xfId="4584"/>
    <cellStyle name="SAPBEXstdItemX 39 2" xfId="7122"/>
    <cellStyle name="SAPBEXstdItemX 39 3" xfId="8783"/>
    <cellStyle name="SAPBEXstdItemX 39 4" xfId="11939"/>
    <cellStyle name="SAPBEXstdItemX 39 5" xfId="14412"/>
    <cellStyle name="SAPBEXstdItemX 39 6" xfId="15651"/>
    <cellStyle name="SAPBEXstdItemX 39 7" xfId="19108"/>
    <cellStyle name="SAPBEXstdItemX 39 8" xfId="20347"/>
    <cellStyle name="SAPBEXstdItemX 39 9" xfId="23614"/>
    <cellStyle name="SAPBEXstdItemX 4" xfId="3186"/>
    <cellStyle name="SAPBEXstdItemX 4 2" xfId="5724"/>
    <cellStyle name="SAPBEXstdItemX 4 3" xfId="5466"/>
    <cellStyle name="SAPBEXstdItemX 4 4" xfId="10650"/>
    <cellStyle name="SAPBEXstdItemX 4 5" xfId="12999"/>
    <cellStyle name="SAPBEXstdItemX 4 6" xfId="15760"/>
    <cellStyle name="SAPBEXstdItemX 4 7" xfId="17695"/>
    <cellStyle name="SAPBEXstdItemX 4 8" xfId="20456"/>
    <cellStyle name="SAPBEXstdItemX 4 9" xfId="22323"/>
    <cellStyle name="SAPBEXstdItemX 40" xfId="4627"/>
    <cellStyle name="SAPBEXstdItemX 40 2" xfId="7165"/>
    <cellStyle name="SAPBEXstdItemX 40 3" xfId="8619"/>
    <cellStyle name="SAPBEXstdItemX 40 4" xfId="11171"/>
    <cellStyle name="SAPBEXstdItemX 40 5" xfId="13567"/>
    <cellStyle name="SAPBEXstdItemX 40 6" xfId="15013"/>
    <cellStyle name="SAPBEXstdItemX 40 7" xfId="18263"/>
    <cellStyle name="SAPBEXstdItemX 40 8" xfId="19709"/>
    <cellStyle name="SAPBEXstdItemX 40 9" xfId="22844"/>
    <cellStyle name="SAPBEXstdItemX 41" xfId="4670"/>
    <cellStyle name="SAPBEXstdItemX 41 2" xfId="7208"/>
    <cellStyle name="SAPBEXstdItemX 41 3" xfId="5501"/>
    <cellStyle name="SAPBEXstdItemX 41 4" xfId="11536"/>
    <cellStyle name="SAPBEXstdItemX 41 5" xfId="13968"/>
    <cellStyle name="SAPBEXstdItemX 41 6" xfId="16971"/>
    <cellStyle name="SAPBEXstdItemX 41 7" xfId="18664"/>
    <cellStyle name="SAPBEXstdItemX 41 8" xfId="21667"/>
    <cellStyle name="SAPBEXstdItemX 41 9" xfId="23210"/>
    <cellStyle name="SAPBEXstdItemX 42" xfId="4712"/>
    <cellStyle name="SAPBEXstdItemX 42 2" xfId="7250"/>
    <cellStyle name="SAPBEXstdItemX 42 3" xfId="9810"/>
    <cellStyle name="SAPBEXstdItemX 42 4" xfId="12012"/>
    <cellStyle name="SAPBEXstdItemX 42 5" xfId="14492"/>
    <cellStyle name="SAPBEXstdItemX 42 6" xfId="16987"/>
    <cellStyle name="SAPBEXstdItemX 42 7" xfId="19188"/>
    <cellStyle name="SAPBEXstdItemX 42 8" xfId="21683"/>
    <cellStyle name="SAPBEXstdItemX 42 9" xfId="23687"/>
    <cellStyle name="SAPBEXstdItemX 43" xfId="4755"/>
    <cellStyle name="SAPBEXstdItemX 43 2" xfId="7293"/>
    <cellStyle name="SAPBEXstdItemX 43 3" xfId="8880"/>
    <cellStyle name="SAPBEXstdItemX 43 4" xfId="11698"/>
    <cellStyle name="SAPBEXstdItemX 43 5" xfId="14147"/>
    <cellStyle name="SAPBEXstdItemX 43 6" xfId="15349"/>
    <cellStyle name="SAPBEXstdItemX 43 7" xfId="18843"/>
    <cellStyle name="SAPBEXstdItemX 43 8" xfId="20045"/>
    <cellStyle name="SAPBEXstdItemX 43 9" xfId="23372"/>
    <cellStyle name="SAPBEXstdItemX 44" xfId="4763"/>
    <cellStyle name="SAPBEXstdItemX 44 2" xfId="7301"/>
    <cellStyle name="SAPBEXstdItemX 44 3" xfId="10190"/>
    <cellStyle name="SAPBEXstdItemX 44 4" xfId="10656"/>
    <cellStyle name="SAPBEXstdItemX 44 5" xfId="13005"/>
    <cellStyle name="SAPBEXstdItemX 44 6" xfId="16732"/>
    <cellStyle name="SAPBEXstdItemX 44 7" xfId="17701"/>
    <cellStyle name="SAPBEXstdItemX 44 8" xfId="21428"/>
    <cellStyle name="SAPBEXstdItemX 44 9" xfId="22329"/>
    <cellStyle name="SAPBEXstdItemX 45" xfId="4817"/>
    <cellStyle name="SAPBEXstdItemX 45 2" xfId="7355"/>
    <cellStyle name="SAPBEXstdItemX 45 3" xfId="10034"/>
    <cellStyle name="SAPBEXstdItemX 45 4" xfId="10484"/>
    <cellStyle name="SAPBEXstdItemX 45 5" xfId="12818"/>
    <cellStyle name="SAPBEXstdItemX 45 6" xfId="16497"/>
    <cellStyle name="SAPBEXstdItemX 45 7" xfId="17514"/>
    <cellStyle name="SAPBEXstdItemX 45 8" xfId="21193"/>
    <cellStyle name="SAPBEXstdItemX 45 9" xfId="22154"/>
    <cellStyle name="SAPBEXstdItemX 46" xfId="4860"/>
    <cellStyle name="SAPBEXstdItemX 46 2" xfId="7398"/>
    <cellStyle name="SAPBEXstdItemX 46 3" xfId="8366"/>
    <cellStyle name="SAPBEXstdItemX 46 4" xfId="10891"/>
    <cellStyle name="SAPBEXstdItemX 46 5" xfId="13259"/>
    <cellStyle name="SAPBEXstdItemX 46 6" xfId="16541"/>
    <cellStyle name="SAPBEXstdItemX 46 7" xfId="17955"/>
    <cellStyle name="SAPBEXstdItemX 46 8" xfId="21237"/>
    <cellStyle name="SAPBEXstdItemX 46 9" xfId="22562"/>
    <cellStyle name="SAPBEXstdItemX 47" xfId="4752"/>
    <cellStyle name="SAPBEXstdItemX 47 2" xfId="7290"/>
    <cellStyle name="SAPBEXstdItemX 47 3" xfId="9119"/>
    <cellStyle name="SAPBEXstdItemX 47 4" xfId="11515"/>
    <cellStyle name="SAPBEXstdItemX 47 5" xfId="13943"/>
    <cellStyle name="SAPBEXstdItemX 47 6" xfId="15298"/>
    <cellStyle name="SAPBEXstdItemX 47 7" xfId="18639"/>
    <cellStyle name="SAPBEXstdItemX 47 8" xfId="19994"/>
    <cellStyle name="SAPBEXstdItemX 47 9" xfId="23189"/>
    <cellStyle name="SAPBEXstdItemX 48" xfId="4940"/>
    <cellStyle name="SAPBEXstdItemX 48 2" xfId="7478"/>
    <cellStyle name="SAPBEXstdItemX 48 3" xfId="9711"/>
    <cellStyle name="SAPBEXstdItemX 48 4" xfId="11196"/>
    <cellStyle name="SAPBEXstdItemX 48 5" xfId="13597"/>
    <cellStyle name="SAPBEXstdItemX 48 6" xfId="15735"/>
    <cellStyle name="SAPBEXstdItemX 48 7" xfId="18293"/>
    <cellStyle name="SAPBEXstdItemX 48 8" xfId="20431"/>
    <cellStyle name="SAPBEXstdItemX 48 9" xfId="22871"/>
    <cellStyle name="SAPBEXstdItemX 49" xfId="4978"/>
    <cellStyle name="SAPBEXstdItemX 49 2" xfId="7516"/>
    <cellStyle name="SAPBEXstdItemX 49 3" xfId="8134"/>
    <cellStyle name="SAPBEXstdItemX 49 4" xfId="12281"/>
    <cellStyle name="SAPBEXstdItemX 49 5" xfId="13682"/>
    <cellStyle name="SAPBEXstdItemX 49 6" xfId="15392"/>
    <cellStyle name="SAPBEXstdItemX 49 7" xfId="18378"/>
    <cellStyle name="SAPBEXstdItemX 49 8" xfId="20088"/>
    <cellStyle name="SAPBEXstdItemX 49 9" xfId="22950"/>
    <cellStyle name="SAPBEXstdItemX 5" xfId="3229"/>
    <cellStyle name="SAPBEXstdItemX 5 2" xfId="5767"/>
    <cellStyle name="SAPBEXstdItemX 5 3" xfId="8425"/>
    <cellStyle name="SAPBEXstdItemX 5 4" xfId="11212"/>
    <cellStyle name="SAPBEXstdItemX 5 5" xfId="13614"/>
    <cellStyle name="SAPBEXstdItemX 5 6" xfId="15810"/>
    <cellStyle name="SAPBEXstdItemX 5 7" xfId="18310"/>
    <cellStyle name="SAPBEXstdItemX 5 8" xfId="20506"/>
    <cellStyle name="SAPBEXstdItemX 5 9" xfId="22887"/>
    <cellStyle name="SAPBEXstdItemX 50" xfId="5016"/>
    <cellStyle name="SAPBEXstdItemX 50 2" xfId="7554"/>
    <cellStyle name="SAPBEXstdItemX 50 3" xfId="8611"/>
    <cellStyle name="SAPBEXstdItemX 50 4" xfId="9409"/>
    <cellStyle name="SAPBEXstdItemX 50 5" xfId="12463"/>
    <cellStyle name="SAPBEXstdItemX 50 6" xfId="16709"/>
    <cellStyle name="SAPBEXstdItemX 50 7" xfId="17159"/>
    <cellStyle name="SAPBEXstdItemX 50 8" xfId="21405"/>
    <cellStyle name="SAPBEXstdItemX 50 9" xfId="21840"/>
    <cellStyle name="SAPBEXstdItemX 51" xfId="5053"/>
    <cellStyle name="SAPBEXstdItemX 51 2" xfId="7591"/>
    <cellStyle name="SAPBEXstdItemX 51 3" xfId="9538"/>
    <cellStyle name="SAPBEXstdItemX 51 4" xfId="11765"/>
    <cellStyle name="SAPBEXstdItemX 51 5" xfId="14217"/>
    <cellStyle name="SAPBEXstdItemX 51 6" xfId="15157"/>
    <cellStyle name="SAPBEXstdItemX 51 7" xfId="18913"/>
    <cellStyle name="SAPBEXstdItemX 51 8" xfId="19853"/>
    <cellStyle name="SAPBEXstdItemX 51 9" xfId="23439"/>
    <cellStyle name="SAPBEXstdItemX 52" xfId="5083"/>
    <cellStyle name="SAPBEXstdItemX 52 2" xfId="7621"/>
    <cellStyle name="SAPBEXstdItemX 52 3" xfId="9327"/>
    <cellStyle name="SAPBEXstdItemX 52 4" xfId="10731"/>
    <cellStyle name="SAPBEXstdItemX 52 5" xfId="13086"/>
    <cellStyle name="SAPBEXstdItemX 52 6" xfId="15598"/>
    <cellStyle name="SAPBEXstdItemX 52 7" xfId="17782"/>
    <cellStyle name="SAPBEXstdItemX 52 8" xfId="20294"/>
    <cellStyle name="SAPBEXstdItemX 52 9" xfId="22404"/>
    <cellStyle name="SAPBEXstdItemX 53" xfId="5109"/>
    <cellStyle name="SAPBEXstdItemX 53 2" xfId="7647"/>
    <cellStyle name="SAPBEXstdItemX 53 3" xfId="9560"/>
    <cellStyle name="SAPBEXstdItemX 53 4" xfId="11854"/>
    <cellStyle name="SAPBEXstdItemX 53 5" xfId="14316"/>
    <cellStyle name="SAPBEXstdItemX 53 6" xfId="15790"/>
    <cellStyle name="SAPBEXstdItemX 53 7" xfId="19012"/>
    <cellStyle name="SAPBEXstdItemX 53 8" xfId="20486"/>
    <cellStyle name="SAPBEXstdItemX 53 9" xfId="23530"/>
    <cellStyle name="SAPBEXstdItemX 54" xfId="5157"/>
    <cellStyle name="SAPBEXstdItemX 54 2" xfId="7695"/>
    <cellStyle name="SAPBEXstdItemX 54 3" xfId="8009"/>
    <cellStyle name="SAPBEXstdItemX 54 4" xfId="11828"/>
    <cellStyle name="SAPBEXstdItemX 54 5" xfId="14286"/>
    <cellStyle name="SAPBEXstdItemX 54 6" xfId="15395"/>
    <cellStyle name="SAPBEXstdItemX 54 7" xfId="18982"/>
    <cellStyle name="SAPBEXstdItemX 54 8" xfId="20091"/>
    <cellStyle name="SAPBEXstdItemX 54 9" xfId="23503"/>
    <cellStyle name="SAPBEXstdItemX 55" xfId="5226"/>
    <cellStyle name="SAPBEXstdItemX 55 2" xfId="7765"/>
    <cellStyle name="SAPBEXstdItemX 55 3" xfId="9791"/>
    <cellStyle name="SAPBEXstdItemX 55 4" xfId="10865"/>
    <cellStyle name="SAPBEXstdItemX 55 5" xfId="13230"/>
    <cellStyle name="SAPBEXstdItemX 55 6" xfId="16402"/>
    <cellStyle name="SAPBEXstdItemX 55 7" xfId="17926"/>
    <cellStyle name="SAPBEXstdItemX 55 8" xfId="21098"/>
    <cellStyle name="SAPBEXstdItemX 55 9" xfId="22536"/>
    <cellStyle name="SAPBEXstdItemX 56" xfId="5264"/>
    <cellStyle name="SAPBEXstdItemX 56 2" xfId="8804"/>
    <cellStyle name="SAPBEXstdItemX 56 3" xfId="9995"/>
    <cellStyle name="SAPBEXstdItemX 56 4" xfId="12328"/>
    <cellStyle name="SAPBEXstdItemX 56 5" xfId="16309"/>
    <cellStyle name="SAPBEXstdItemX 56 6" xfId="17024"/>
    <cellStyle name="SAPBEXstdItemX 56 7" xfId="21005"/>
    <cellStyle name="SAPBEXstdItemX 56 8" xfId="21718"/>
    <cellStyle name="SAPBEXstdItemX 57" xfId="9613"/>
    <cellStyle name="SAPBEXstdItemX 58" xfId="10573"/>
    <cellStyle name="SAPBEXstdItemX 59" xfId="12919"/>
    <cellStyle name="SAPBEXstdItemX 6" xfId="3272"/>
    <cellStyle name="SAPBEXstdItemX 6 2" xfId="5810"/>
    <cellStyle name="SAPBEXstdItemX 6 3" xfId="9701"/>
    <cellStyle name="SAPBEXstdItemX 6 4" xfId="11605"/>
    <cellStyle name="SAPBEXstdItemX 6 5" xfId="14043"/>
    <cellStyle name="SAPBEXstdItemX 6 6" xfId="16323"/>
    <cellStyle name="SAPBEXstdItemX 6 7" xfId="18739"/>
    <cellStyle name="SAPBEXstdItemX 6 8" xfId="21019"/>
    <cellStyle name="SAPBEXstdItemX 6 9" xfId="23279"/>
    <cellStyle name="SAPBEXstdItemX 60" xfId="15492"/>
    <cellStyle name="SAPBEXstdItemX 61" xfId="17615"/>
    <cellStyle name="SAPBEXstdItemX 62" xfId="20188"/>
    <cellStyle name="SAPBEXstdItemX 63" xfId="22245"/>
    <cellStyle name="SAPBEXstdItemX 64" xfId="25942"/>
    <cellStyle name="SAPBEXstdItemX 7" xfId="3315"/>
    <cellStyle name="SAPBEXstdItemX 7 2" xfId="5853"/>
    <cellStyle name="SAPBEXstdItemX 7 3" xfId="9692"/>
    <cellStyle name="SAPBEXstdItemX 7 4" xfId="10805"/>
    <cellStyle name="SAPBEXstdItemX 7 5" xfId="13165"/>
    <cellStyle name="SAPBEXstdItemX 7 6" xfId="14964"/>
    <cellStyle name="SAPBEXstdItemX 7 7" xfId="17861"/>
    <cellStyle name="SAPBEXstdItemX 7 8" xfId="19660"/>
    <cellStyle name="SAPBEXstdItemX 7 9" xfId="22476"/>
    <cellStyle name="SAPBEXstdItemX 8" xfId="3358"/>
    <cellStyle name="SAPBEXstdItemX 8 2" xfId="5896"/>
    <cellStyle name="SAPBEXstdItemX 8 3" xfId="8563"/>
    <cellStyle name="SAPBEXstdItemX 8 4" xfId="11634"/>
    <cellStyle name="SAPBEXstdItemX 8 5" xfId="14077"/>
    <cellStyle name="SAPBEXstdItemX 8 6" xfId="16997"/>
    <cellStyle name="SAPBEXstdItemX 8 7" xfId="18773"/>
    <cellStyle name="SAPBEXstdItemX 8 8" xfId="21693"/>
    <cellStyle name="SAPBEXstdItemX 8 9" xfId="23309"/>
    <cellStyle name="SAPBEXstdItemX 9" xfId="3401"/>
    <cellStyle name="SAPBEXstdItemX 9 2" xfId="5939"/>
    <cellStyle name="SAPBEXstdItemX 9 3" xfId="8717"/>
    <cellStyle name="SAPBEXstdItemX 9 4" xfId="12031"/>
    <cellStyle name="SAPBEXstdItemX 9 5" xfId="14512"/>
    <cellStyle name="SAPBEXstdItemX 9 6" xfId="16982"/>
    <cellStyle name="SAPBEXstdItemX 9 7" xfId="19208"/>
    <cellStyle name="SAPBEXstdItemX 9 8" xfId="21678"/>
    <cellStyle name="SAPBEXstdItemX 9 9" xfId="23706"/>
    <cellStyle name="SAPBEXtitle" xfId="2979"/>
    <cellStyle name="SAPBEXtitle 10" xfId="3445"/>
    <cellStyle name="SAPBEXtitle 10 2" xfId="5983"/>
    <cellStyle name="SAPBEXtitle 10 3" xfId="8926"/>
    <cellStyle name="SAPBEXtitle 10 4" xfId="11031"/>
    <cellStyle name="SAPBEXtitle 10 5" xfId="13413"/>
    <cellStyle name="SAPBEXtitle 10 6" xfId="15161"/>
    <cellStyle name="SAPBEXtitle 10 7" xfId="18109"/>
    <cellStyle name="SAPBEXtitle 10 8" xfId="19857"/>
    <cellStyle name="SAPBEXtitle 10 9" xfId="22704"/>
    <cellStyle name="SAPBEXtitle 11" xfId="3299"/>
    <cellStyle name="SAPBEXtitle 11 2" xfId="5837"/>
    <cellStyle name="SAPBEXtitle 11 3" xfId="10221"/>
    <cellStyle name="SAPBEXtitle 11 4" xfId="11135"/>
    <cellStyle name="SAPBEXtitle 11 5" xfId="13531"/>
    <cellStyle name="SAPBEXtitle 11 6" xfId="14977"/>
    <cellStyle name="SAPBEXtitle 11 7" xfId="18227"/>
    <cellStyle name="SAPBEXtitle 11 8" xfId="19673"/>
    <cellStyle name="SAPBEXtitle 11 9" xfId="22808"/>
    <cellStyle name="SAPBEXtitle 12" xfId="3531"/>
    <cellStyle name="SAPBEXtitle 12 2" xfId="6069"/>
    <cellStyle name="SAPBEXtitle 12 3" xfId="5526"/>
    <cellStyle name="SAPBEXtitle 12 4" xfId="11901"/>
    <cellStyle name="SAPBEXtitle 12 5" xfId="14373"/>
    <cellStyle name="SAPBEXtitle 12 6" xfId="15246"/>
    <cellStyle name="SAPBEXtitle 12 7" xfId="19069"/>
    <cellStyle name="SAPBEXtitle 12 8" xfId="19942"/>
    <cellStyle name="SAPBEXtitle 12 9" xfId="23576"/>
    <cellStyle name="SAPBEXtitle 13" xfId="3574"/>
    <cellStyle name="SAPBEXtitle 13 2" xfId="6112"/>
    <cellStyle name="SAPBEXtitle 13 3" xfId="9663"/>
    <cellStyle name="SAPBEXtitle 13 4" xfId="10419"/>
    <cellStyle name="SAPBEXtitle 13 5" xfId="12744"/>
    <cellStyle name="SAPBEXtitle 13 6" xfId="16281"/>
    <cellStyle name="SAPBEXtitle 13 7" xfId="17440"/>
    <cellStyle name="SAPBEXtitle 13 8" xfId="20977"/>
    <cellStyle name="SAPBEXtitle 13 9" xfId="22090"/>
    <cellStyle name="SAPBEXtitle 14" xfId="3467"/>
    <cellStyle name="SAPBEXtitle 14 2" xfId="6005"/>
    <cellStyle name="SAPBEXtitle 14 3" xfId="5536"/>
    <cellStyle name="SAPBEXtitle 14 4" xfId="10779"/>
    <cellStyle name="SAPBEXtitle 14 5" xfId="12848"/>
    <cellStyle name="SAPBEXtitle 14 6" xfId="15846"/>
    <cellStyle name="SAPBEXtitle 14 7" xfId="17544"/>
    <cellStyle name="SAPBEXtitle 14 8" xfId="20542"/>
    <cellStyle name="SAPBEXtitle 14 9" xfId="22179"/>
    <cellStyle name="SAPBEXtitle 15" xfId="3480"/>
    <cellStyle name="SAPBEXtitle 15 2" xfId="6018"/>
    <cellStyle name="SAPBEXtitle 15 3" xfId="7778"/>
    <cellStyle name="SAPBEXtitle 15 4" xfId="11635"/>
    <cellStyle name="SAPBEXtitle 15 5" xfId="14079"/>
    <cellStyle name="SAPBEXtitle 15 6" xfId="16816"/>
    <cellStyle name="SAPBEXtitle 15 7" xfId="18775"/>
    <cellStyle name="SAPBEXtitle 15 8" xfId="21512"/>
    <cellStyle name="SAPBEXtitle 15 9" xfId="23310"/>
    <cellStyle name="SAPBEXtitle 16" xfId="3643"/>
    <cellStyle name="SAPBEXtitle 16 2" xfId="6181"/>
    <cellStyle name="SAPBEXtitle 16 3" xfId="8333"/>
    <cellStyle name="SAPBEXtitle 16 4" xfId="10133"/>
    <cellStyle name="SAPBEXtitle 16 5" xfId="12960"/>
    <cellStyle name="SAPBEXtitle 16 6" xfId="16889"/>
    <cellStyle name="SAPBEXtitle 16 7" xfId="17656"/>
    <cellStyle name="SAPBEXtitle 16 8" xfId="21585"/>
    <cellStyle name="SAPBEXtitle 16 9" xfId="22285"/>
    <cellStyle name="SAPBEXtitle 17" xfId="3686"/>
    <cellStyle name="SAPBEXtitle 17 2" xfId="6224"/>
    <cellStyle name="SAPBEXtitle 17 3" xfId="9076"/>
    <cellStyle name="SAPBEXtitle 17 4" xfId="11449"/>
    <cellStyle name="SAPBEXtitle 17 5" xfId="13868"/>
    <cellStyle name="SAPBEXtitle 17 6" xfId="15087"/>
    <cellStyle name="SAPBEXtitle 17 7" xfId="18564"/>
    <cellStyle name="SAPBEXtitle 17 8" xfId="19783"/>
    <cellStyle name="SAPBEXtitle 17 9" xfId="23124"/>
    <cellStyle name="SAPBEXtitle 18" xfId="3491"/>
    <cellStyle name="SAPBEXtitle 18 2" xfId="6029"/>
    <cellStyle name="SAPBEXtitle 18 3" xfId="9033"/>
    <cellStyle name="SAPBEXtitle 18 4" xfId="11398"/>
    <cellStyle name="SAPBEXtitle 18 5" xfId="13813"/>
    <cellStyle name="SAPBEXtitle 18 6" xfId="15311"/>
    <cellStyle name="SAPBEXtitle 18 7" xfId="18509"/>
    <cellStyle name="SAPBEXtitle 18 8" xfId="20007"/>
    <cellStyle name="SAPBEXtitle 18 9" xfId="23072"/>
    <cellStyle name="SAPBEXtitle 19" xfId="3748"/>
    <cellStyle name="SAPBEXtitle 19 2" xfId="6286"/>
    <cellStyle name="SAPBEXtitle 19 3" xfId="8149"/>
    <cellStyle name="SAPBEXtitle 19 4" xfId="10901"/>
    <cellStyle name="SAPBEXtitle 19 5" xfId="13270"/>
    <cellStyle name="SAPBEXtitle 19 6" xfId="15347"/>
    <cellStyle name="SAPBEXtitle 19 7" xfId="17966"/>
    <cellStyle name="SAPBEXtitle 19 8" xfId="20043"/>
    <cellStyle name="SAPBEXtitle 19 9" xfId="22572"/>
    <cellStyle name="SAPBEXtitle 2" xfId="3098"/>
    <cellStyle name="SAPBEXtitle 2 2" xfId="5636"/>
    <cellStyle name="SAPBEXtitle 2 3" xfId="8550"/>
    <cellStyle name="SAPBEXtitle 2 4" xfId="10565"/>
    <cellStyle name="SAPBEXtitle 2 5" xfId="12910"/>
    <cellStyle name="SAPBEXtitle 2 6" xfId="16444"/>
    <cellStyle name="SAPBEXtitle 2 7" xfId="17606"/>
    <cellStyle name="SAPBEXtitle 2 8" xfId="21140"/>
    <cellStyle name="SAPBEXtitle 2 9" xfId="22237"/>
    <cellStyle name="SAPBEXtitle 20" xfId="3615"/>
    <cellStyle name="SAPBEXtitle 20 2" xfId="6153"/>
    <cellStyle name="SAPBEXtitle 20 3" xfId="10103"/>
    <cellStyle name="SAPBEXtitle 20 4" xfId="11552"/>
    <cellStyle name="SAPBEXtitle 20 5" xfId="13987"/>
    <cellStyle name="SAPBEXtitle 20 6" xfId="15568"/>
    <cellStyle name="SAPBEXtitle 20 7" xfId="18683"/>
    <cellStyle name="SAPBEXtitle 20 8" xfId="20264"/>
    <cellStyle name="SAPBEXtitle 20 9" xfId="23226"/>
    <cellStyle name="SAPBEXtitle 21" xfId="3810"/>
    <cellStyle name="SAPBEXtitle 21 2" xfId="6348"/>
    <cellStyle name="SAPBEXtitle 21 3" xfId="8220"/>
    <cellStyle name="SAPBEXtitle 21 4" xfId="11042"/>
    <cellStyle name="SAPBEXtitle 21 5" xfId="13426"/>
    <cellStyle name="SAPBEXtitle 21 6" xfId="15552"/>
    <cellStyle name="SAPBEXtitle 21 7" xfId="18122"/>
    <cellStyle name="SAPBEXtitle 21 8" xfId="20248"/>
    <cellStyle name="SAPBEXtitle 21 9" xfId="22715"/>
    <cellStyle name="SAPBEXtitle 22" xfId="3794"/>
    <cellStyle name="SAPBEXtitle 22 2" xfId="6332"/>
    <cellStyle name="SAPBEXtitle 22 3" xfId="9239"/>
    <cellStyle name="SAPBEXtitle 22 4" xfId="11153"/>
    <cellStyle name="SAPBEXtitle 22 5" xfId="13549"/>
    <cellStyle name="SAPBEXtitle 22 6" xfId="15821"/>
    <cellStyle name="SAPBEXtitle 22 7" xfId="18245"/>
    <cellStyle name="SAPBEXtitle 22 8" xfId="20517"/>
    <cellStyle name="SAPBEXtitle 22 9" xfId="22826"/>
    <cellStyle name="SAPBEXtitle 23" xfId="3860"/>
    <cellStyle name="SAPBEXtitle 23 2" xfId="6398"/>
    <cellStyle name="SAPBEXtitle 23 3" xfId="9740"/>
    <cellStyle name="SAPBEXtitle 23 4" xfId="11895"/>
    <cellStyle name="SAPBEXtitle 23 5" xfId="14364"/>
    <cellStyle name="SAPBEXtitle 23 6" xfId="14341"/>
    <cellStyle name="SAPBEXtitle 23 7" xfId="19060"/>
    <cellStyle name="SAPBEXtitle 23 8" xfId="19037"/>
    <cellStyle name="SAPBEXtitle 23 9" xfId="23570"/>
    <cellStyle name="SAPBEXtitle 24" xfId="3745"/>
    <cellStyle name="SAPBEXtitle 24 2" xfId="6283"/>
    <cellStyle name="SAPBEXtitle 24 3" xfId="8959"/>
    <cellStyle name="SAPBEXtitle 24 4" xfId="11198"/>
    <cellStyle name="SAPBEXtitle 24 5" xfId="13599"/>
    <cellStyle name="SAPBEXtitle 24 6" xfId="15118"/>
    <cellStyle name="SAPBEXtitle 24 7" xfId="18295"/>
    <cellStyle name="SAPBEXtitle 24 8" xfId="19814"/>
    <cellStyle name="SAPBEXtitle 24 9" xfId="22873"/>
    <cellStyle name="SAPBEXtitle 25" xfId="3922"/>
    <cellStyle name="SAPBEXtitle 25 2" xfId="6460"/>
    <cellStyle name="SAPBEXtitle 25 3" xfId="7980"/>
    <cellStyle name="SAPBEXtitle 25 4" xfId="11630"/>
    <cellStyle name="SAPBEXtitle 25 5" xfId="14073"/>
    <cellStyle name="SAPBEXtitle 25 6" xfId="16924"/>
    <cellStyle name="SAPBEXtitle 25 7" xfId="18769"/>
    <cellStyle name="SAPBEXtitle 25 8" xfId="21620"/>
    <cellStyle name="SAPBEXtitle 25 9" xfId="23305"/>
    <cellStyle name="SAPBEXtitle 26" xfId="3965"/>
    <cellStyle name="SAPBEXtitle 26 2" xfId="6503"/>
    <cellStyle name="SAPBEXtitle 26 3" xfId="9385"/>
    <cellStyle name="SAPBEXtitle 26 4" xfId="12266"/>
    <cellStyle name="SAPBEXtitle 26 5" xfId="13019"/>
    <cellStyle name="SAPBEXtitle 26 6" xfId="15714"/>
    <cellStyle name="SAPBEXtitle 26 7" xfId="17715"/>
    <cellStyle name="SAPBEXtitle 26 8" xfId="20410"/>
    <cellStyle name="SAPBEXtitle 26 9" xfId="22343"/>
    <cellStyle name="SAPBEXtitle 27" xfId="4008"/>
    <cellStyle name="SAPBEXtitle 27 2" xfId="6546"/>
    <cellStyle name="SAPBEXtitle 27 3" xfId="8448"/>
    <cellStyle name="SAPBEXtitle 27 4" xfId="10756"/>
    <cellStyle name="SAPBEXtitle 27 5" xfId="13111"/>
    <cellStyle name="SAPBEXtitle 27 6" xfId="16587"/>
    <cellStyle name="SAPBEXtitle 27 7" xfId="17807"/>
    <cellStyle name="SAPBEXtitle 27 8" xfId="21283"/>
    <cellStyle name="SAPBEXtitle 27 9" xfId="22428"/>
    <cellStyle name="SAPBEXtitle 28" xfId="3727"/>
    <cellStyle name="SAPBEXtitle 28 2" xfId="6265"/>
    <cellStyle name="SAPBEXtitle 28 3" xfId="9496"/>
    <cellStyle name="SAPBEXtitle 28 4" xfId="11036"/>
    <cellStyle name="SAPBEXtitle 28 5" xfId="13419"/>
    <cellStyle name="SAPBEXtitle 28 6" xfId="13525"/>
    <cellStyle name="SAPBEXtitle 28 7" xfId="18115"/>
    <cellStyle name="SAPBEXtitle 28 8" xfId="18221"/>
    <cellStyle name="SAPBEXtitle 28 9" xfId="22709"/>
    <cellStyle name="SAPBEXtitle 29" xfId="3996"/>
    <cellStyle name="SAPBEXtitle 29 2" xfId="6534"/>
    <cellStyle name="SAPBEXtitle 29 3" xfId="9856"/>
    <cellStyle name="SAPBEXtitle 29 4" xfId="12229"/>
    <cellStyle name="SAPBEXtitle 29 5" xfId="14066"/>
    <cellStyle name="SAPBEXtitle 29 6" xfId="15427"/>
    <cellStyle name="SAPBEXtitle 29 7" xfId="18762"/>
    <cellStyle name="SAPBEXtitle 29 8" xfId="20123"/>
    <cellStyle name="SAPBEXtitle 29 9" xfId="23299"/>
    <cellStyle name="SAPBEXtitle 3" xfId="3144"/>
    <cellStyle name="SAPBEXtitle 3 2" xfId="5682"/>
    <cellStyle name="SAPBEXtitle 3 3" xfId="8873"/>
    <cellStyle name="SAPBEXtitle 3 4" xfId="11281"/>
    <cellStyle name="SAPBEXtitle 3 5" xfId="13687"/>
    <cellStyle name="SAPBEXtitle 3 6" xfId="15763"/>
    <cellStyle name="SAPBEXtitle 3 7" xfId="18383"/>
    <cellStyle name="SAPBEXtitle 3 8" xfId="20459"/>
    <cellStyle name="SAPBEXtitle 3 9" xfId="22955"/>
    <cellStyle name="SAPBEXtitle 30" xfId="4113"/>
    <cellStyle name="SAPBEXtitle 30 2" xfId="6651"/>
    <cellStyle name="SAPBEXtitle 30 3" xfId="10072"/>
    <cellStyle name="SAPBEXtitle 30 4" xfId="10580"/>
    <cellStyle name="SAPBEXtitle 30 5" xfId="12926"/>
    <cellStyle name="SAPBEXtitle 30 6" xfId="16435"/>
    <cellStyle name="SAPBEXtitle 30 7" xfId="17622"/>
    <cellStyle name="SAPBEXtitle 30 8" xfId="21131"/>
    <cellStyle name="SAPBEXtitle 30 9" xfId="22252"/>
    <cellStyle name="SAPBEXtitle 31" xfId="4156"/>
    <cellStyle name="SAPBEXtitle 31 2" xfId="6694"/>
    <cellStyle name="SAPBEXtitle 31 3" xfId="9540"/>
    <cellStyle name="SAPBEXtitle 31 4" xfId="10996"/>
    <cellStyle name="SAPBEXtitle 31 5" xfId="13370"/>
    <cellStyle name="SAPBEXtitle 31 6" xfId="16076"/>
    <cellStyle name="SAPBEXtitle 31 7" xfId="18066"/>
    <cellStyle name="SAPBEXtitle 31 8" xfId="20772"/>
    <cellStyle name="SAPBEXtitle 31 9" xfId="22669"/>
    <cellStyle name="SAPBEXtitle 32" xfId="4199"/>
    <cellStyle name="SAPBEXtitle 32 2" xfId="6737"/>
    <cellStyle name="SAPBEXtitle 32 3" xfId="10047"/>
    <cellStyle name="SAPBEXtitle 32 4" xfId="10666"/>
    <cellStyle name="SAPBEXtitle 32 5" xfId="12833"/>
    <cellStyle name="SAPBEXtitle 32 6" xfId="15079"/>
    <cellStyle name="SAPBEXtitle 32 7" xfId="17529"/>
    <cellStyle name="SAPBEXtitle 32 8" xfId="19775"/>
    <cellStyle name="SAPBEXtitle 32 9" xfId="22167"/>
    <cellStyle name="SAPBEXtitle 33" xfId="4241"/>
    <cellStyle name="SAPBEXtitle 33 2" xfId="6779"/>
    <cellStyle name="SAPBEXtitle 33 3" xfId="5429"/>
    <cellStyle name="SAPBEXtitle 33 4" xfId="11375"/>
    <cellStyle name="SAPBEXtitle 33 5" xfId="13789"/>
    <cellStyle name="SAPBEXtitle 33 6" xfId="15251"/>
    <cellStyle name="SAPBEXtitle 33 7" xfId="18485"/>
    <cellStyle name="SAPBEXtitle 33 8" xfId="19947"/>
    <cellStyle name="SAPBEXtitle 33 9" xfId="23049"/>
    <cellStyle name="SAPBEXtitle 34" xfId="4284"/>
    <cellStyle name="SAPBEXtitle 34 2" xfId="6822"/>
    <cellStyle name="SAPBEXtitle 34 3" xfId="7900"/>
    <cellStyle name="SAPBEXtitle 34 4" xfId="8427"/>
    <cellStyle name="SAPBEXtitle 34 5" xfId="12517"/>
    <cellStyle name="SAPBEXtitle 34 6" xfId="15515"/>
    <cellStyle name="SAPBEXtitle 34 7" xfId="17213"/>
    <cellStyle name="SAPBEXtitle 34 8" xfId="20211"/>
    <cellStyle name="SAPBEXtitle 34 9" xfId="21884"/>
    <cellStyle name="SAPBEXtitle 35" xfId="4327"/>
    <cellStyle name="SAPBEXtitle 35 2" xfId="6865"/>
    <cellStyle name="SAPBEXtitle 35 3" xfId="8914"/>
    <cellStyle name="SAPBEXtitle 35 4" xfId="11931"/>
    <cellStyle name="SAPBEXtitle 35 5" xfId="14404"/>
    <cellStyle name="SAPBEXtitle 35 6" xfId="12396"/>
    <cellStyle name="SAPBEXtitle 35 7" xfId="19100"/>
    <cellStyle name="SAPBEXtitle 35 8" xfId="17092"/>
    <cellStyle name="SAPBEXtitle 35 9" xfId="23606"/>
    <cellStyle name="SAPBEXtitle 36" xfId="4370"/>
    <cellStyle name="SAPBEXtitle 36 2" xfId="6908"/>
    <cellStyle name="SAPBEXtitle 36 3" xfId="9313"/>
    <cellStyle name="SAPBEXtitle 36 4" xfId="11683"/>
    <cellStyle name="SAPBEXtitle 36 5" xfId="13110"/>
    <cellStyle name="SAPBEXtitle 36 6" xfId="16020"/>
    <cellStyle name="SAPBEXtitle 36 7" xfId="17806"/>
    <cellStyle name="SAPBEXtitle 36 8" xfId="20716"/>
    <cellStyle name="SAPBEXtitle 36 9" xfId="22427"/>
    <cellStyle name="SAPBEXtitle 37" xfId="4413"/>
    <cellStyle name="SAPBEXtitle 37 2" xfId="6951"/>
    <cellStyle name="SAPBEXtitle 37 3" xfId="9926"/>
    <cellStyle name="SAPBEXtitle 37 4" xfId="10873"/>
    <cellStyle name="SAPBEXtitle 37 5" xfId="13239"/>
    <cellStyle name="SAPBEXtitle 37 6" xfId="15844"/>
    <cellStyle name="SAPBEXtitle 37 7" xfId="17935"/>
    <cellStyle name="SAPBEXtitle 37 8" xfId="20540"/>
    <cellStyle name="SAPBEXtitle 37 9" xfId="22544"/>
    <cellStyle name="SAPBEXtitle 38" xfId="4456"/>
    <cellStyle name="SAPBEXtitle 38 2" xfId="6994"/>
    <cellStyle name="SAPBEXtitle 38 3" xfId="8323"/>
    <cellStyle name="SAPBEXtitle 38 4" xfId="10815"/>
    <cellStyle name="SAPBEXtitle 38 5" xfId="13178"/>
    <cellStyle name="SAPBEXtitle 38 6" xfId="15659"/>
    <cellStyle name="SAPBEXtitle 38 7" xfId="17874"/>
    <cellStyle name="SAPBEXtitle 38 8" xfId="20355"/>
    <cellStyle name="SAPBEXtitle 38 9" xfId="22486"/>
    <cellStyle name="SAPBEXtitle 39" xfId="4437"/>
    <cellStyle name="SAPBEXtitle 39 2" xfId="6975"/>
    <cellStyle name="SAPBEXtitle 39 3" xfId="8200"/>
    <cellStyle name="SAPBEXtitle 39 4" xfId="11189"/>
    <cellStyle name="SAPBEXtitle 39 5" xfId="13589"/>
    <cellStyle name="SAPBEXtitle 39 6" xfId="16310"/>
    <cellStyle name="SAPBEXtitle 39 7" xfId="18285"/>
    <cellStyle name="SAPBEXtitle 39 8" xfId="21006"/>
    <cellStyle name="SAPBEXtitle 39 9" xfId="22864"/>
    <cellStyle name="SAPBEXtitle 4" xfId="3187"/>
    <cellStyle name="SAPBEXtitle 4 2" xfId="5725"/>
    <cellStyle name="SAPBEXtitle 4 3" xfId="9790"/>
    <cellStyle name="SAPBEXtitle 4 4" xfId="11362"/>
    <cellStyle name="SAPBEXtitle 4 5" xfId="13775"/>
    <cellStyle name="SAPBEXtitle 4 6" xfId="15190"/>
    <cellStyle name="SAPBEXtitle 4 7" xfId="18471"/>
    <cellStyle name="SAPBEXtitle 4 8" xfId="19886"/>
    <cellStyle name="SAPBEXtitle 4 9" xfId="23036"/>
    <cellStyle name="SAPBEXtitle 40" xfId="4542"/>
    <cellStyle name="SAPBEXtitle 40 2" xfId="7080"/>
    <cellStyle name="SAPBEXtitle 40 3" xfId="9917"/>
    <cellStyle name="SAPBEXtitle 40 4" xfId="12248"/>
    <cellStyle name="SAPBEXtitle 40 5" xfId="12319"/>
    <cellStyle name="SAPBEXtitle 40 6" xfId="15147"/>
    <cellStyle name="SAPBEXtitle 40 7" xfId="17015"/>
    <cellStyle name="SAPBEXtitle 40 8" xfId="19843"/>
    <cellStyle name="SAPBEXtitle 40 9" xfId="21709"/>
    <cellStyle name="SAPBEXtitle 41" xfId="4585"/>
    <cellStyle name="SAPBEXtitle 41 2" xfId="7123"/>
    <cellStyle name="SAPBEXtitle 41 3" xfId="10044"/>
    <cellStyle name="SAPBEXtitle 41 4" xfId="8449"/>
    <cellStyle name="SAPBEXtitle 41 5" xfId="12364"/>
    <cellStyle name="SAPBEXtitle 41 6" xfId="15877"/>
    <cellStyle name="SAPBEXtitle 41 7" xfId="17060"/>
    <cellStyle name="SAPBEXtitle 41 8" xfId="20573"/>
    <cellStyle name="SAPBEXtitle 41 9" xfId="21750"/>
    <cellStyle name="SAPBEXtitle 42" xfId="4628"/>
    <cellStyle name="SAPBEXtitle 42 2" xfId="7166"/>
    <cellStyle name="SAPBEXtitle 42 3" xfId="8021"/>
    <cellStyle name="SAPBEXtitle 42 4" xfId="11481"/>
    <cellStyle name="SAPBEXtitle 42 5" xfId="13906"/>
    <cellStyle name="SAPBEXtitle 42 6" xfId="16835"/>
    <cellStyle name="SAPBEXtitle 42 7" xfId="18602"/>
    <cellStyle name="SAPBEXtitle 42 8" xfId="21531"/>
    <cellStyle name="SAPBEXtitle 42 9" xfId="23156"/>
    <cellStyle name="SAPBEXtitle 43" xfId="4671"/>
    <cellStyle name="SAPBEXtitle 43 2" xfId="7209"/>
    <cellStyle name="SAPBEXtitle 43 3" xfId="8593"/>
    <cellStyle name="SAPBEXtitle 43 4" xfId="11682"/>
    <cellStyle name="SAPBEXtitle 43 5" xfId="14129"/>
    <cellStyle name="SAPBEXtitle 43 6" xfId="16464"/>
    <cellStyle name="SAPBEXtitle 43 7" xfId="18825"/>
    <cellStyle name="SAPBEXtitle 43 8" xfId="21160"/>
    <cellStyle name="SAPBEXtitle 43 9" xfId="23356"/>
    <cellStyle name="SAPBEXtitle 44" xfId="4713"/>
    <cellStyle name="SAPBEXtitle 44 2" xfId="7251"/>
    <cellStyle name="SAPBEXtitle 44 3" xfId="8285"/>
    <cellStyle name="SAPBEXtitle 44 4" xfId="10594"/>
    <cellStyle name="SAPBEXtitle 44 5" xfId="12942"/>
    <cellStyle name="SAPBEXtitle 44 6" xfId="13485"/>
    <cellStyle name="SAPBEXtitle 44 7" xfId="17638"/>
    <cellStyle name="SAPBEXtitle 44 8" xfId="18181"/>
    <cellStyle name="SAPBEXtitle 44 9" xfId="22267"/>
    <cellStyle name="SAPBEXtitle 45" xfId="4756"/>
    <cellStyle name="SAPBEXtitle 45 2" xfId="7294"/>
    <cellStyle name="SAPBEXtitle 45 3" xfId="8049"/>
    <cellStyle name="SAPBEXtitle 45 4" xfId="10494"/>
    <cellStyle name="SAPBEXtitle 45 5" xfId="12829"/>
    <cellStyle name="SAPBEXtitle 45 6" xfId="15335"/>
    <cellStyle name="SAPBEXtitle 45 7" xfId="17525"/>
    <cellStyle name="SAPBEXtitle 45 8" xfId="20031"/>
    <cellStyle name="SAPBEXtitle 45 9" xfId="22164"/>
    <cellStyle name="SAPBEXtitle 46" xfId="4501"/>
    <cellStyle name="SAPBEXtitle 46 2" xfId="7039"/>
    <cellStyle name="SAPBEXtitle 46 3" xfId="9902"/>
    <cellStyle name="SAPBEXtitle 46 4" xfId="11391"/>
    <cellStyle name="SAPBEXtitle 46 5" xfId="13806"/>
    <cellStyle name="SAPBEXtitle 46 6" xfId="16546"/>
    <cellStyle name="SAPBEXtitle 46 7" xfId="18502"/>
    <cellStyle name="SAPBEXtitle 46 8" xfId="21242"/>
    <cellStyle name="SAPBEXtitle 46 9" xfId="23065"/>
    <cellStyle name="SAPBEXtitle 47" xfId="4818"/>
    <cellStyle name="SAPBEXtitle 47 2" xfId="7356"/>
    <cellStyle name="SAPBEXtitle 47 3" xfId="9776"/>
    <cellStyle name="SAPBEXtitle 47 4" xfId="10268"/>
    <cellStyle name="SAPBEXtitle 47 5" xfId="12578"/>
    <cellStyle name="SAPBEXtitle 47 6" xfId="15886"/>
    <cellStyle name="SAPBEXtitle 47 7" xfId="17274"/>
    <cellStyle name="SAPBEXtitle 47 8" xfId="20582"/>
    <cellStyle name="SAPBEXtitle 47 9" xfId="21937"/>
    <cellStyle name="SAPBEXtitle 48" xfId="4861"/>
    <cellStyle name="SAPBEXtitle 48 2" xfId="7399"/>
    <cellStyle name="SAPBEXtitle 48 3" xfId="9589"/>
    <cellStyle name="SAPBEXtitle 48 4" xfId="12110"/>
    <cellStyle name="SAPBEXtitle 48 5" xfId="14592"/>
    <cellStyle name="SAPBEXtitle 48 6" xfId="16558"/>
    <cellStyle name="SAPBEXtitle 48 7" xfId="19288"/>
    <cellStyle name="SAPBEXtitle 48 8" xfId="21254"/>
    <cellStyle name="SAPBEXtitle 48 9" xfId="23784"/>
    <cellStyle name="SAPBEXtitle 49" xfId="4842"/>
    <cellStyle name="SAPBEXtitle 49 2" xfId="7380"/>
    <cellStyle name="SAPBEXtitle 49 3" xfId="9930"/>
    <cellStyle name="SAPBEXtitle 49 4" xfId="12208"/>
    <cellStyle name="SAPBEXtitle 49 5" xfId="14855"/>
    <cellStyle name="SAPBEXtitle 49 6" xfId="16903"/>
    <cellStyle name="SAPBEXtitle 49 7" xfId="19551"/>
    <cellStyle name="SAPBEXtitle 49 8" xfId="21599"/>
    <cellStyle name="SAPBEXtitle 49 9" xfId="24027"/>
    <cellStyle name="SAPBEXtitle 5" xfId="3230"/>
    <cellStyle name="SAPBEXtitle 5 2" xfId="5768"/>
    <cellStyle name="SAPBEXtitle 5 3" xfId="9697"/>
    <cellStyle name="SAPBEXtitle 5 4" xfId="10729"/>
    <cellStyle name="SAPBEXtitle 5 5" xfId="13084"/>
    <cellStyle name="SAPBEXtitle 5 6" xfId="15344"/>
    <cellStyle name="SAPBEXtitle 5 7" xfId="17780"/>
    <cellStyle name="SAPBEXtitle 5 8" xfId="20040"/>
    <cellStyle name="SAPBEXtitle 5 9" xfId="22402"/>
    <cellStyle name="SAPBEXtitle 50" xfId="4941"/>
    <cellStyle name="SAPBEXtitle 50 2" xfId="7479"/>
    <cellStyle name="SAPBEXtitle 50 3" xfId="9188"/>
    <cellStyle name="SAPBEXtitle 50 4" xfId="11787"/>
    <cellStyle name="SAPBEXtitle 50 5" xfId="14010"/>
    <cellStyle name="SAPBEXtitle 50 6" xfId="16238"/>
    <cellStyle name="SAPBEXtitle 50 7" xfId="18706"/>
    <cellStyle name="SAPBEXtitle 50 8" xfId="20934"/>
    <cellStyle name="SAPBEXtitle 50 9" xfId="23247"/>
    <cellStyle name="SAPBEXtitle 51" xfId="4979"/>
    <cellStyle name="SAPBEXtitle 51 2" xfId="7517"/>
    <cellStyle name="SAPBEXtitle 51 3" xfId="9811"/>
    <cellStyle name="SAPBEXtitle 51 4" xfId="11182"/>
    <cellStyle name="SAPBEXtitle 51 5" xfId="13580"/>
    <cellStyle name="SAPBEXtitle 51 6" xfId="16190"/>
    <cellStyle name="SAPBEXtitle 51 7" xfId="18276"/>
    <cellStyle name="SAPBEXtitle 51 8" xfId="20886"/>
    <cellStyle name="SAPBEXtitle 51 9" xfId="22855"/>
    <cellStyle name="SAPBEXtitle 52" xfId="5017"/>
    <cellStyle name="SAPBEXtitle 52 2" xfId="7555"/>
    <cellStyle name="SAPBEXtitle 52 3" xfId="8494"/>
    <cellStyle name="SAPBEXtitle 52 4" xfId="11033"/>
    <cellStyle name="SAPBEXtitle 52 5" xfId="13415"/>
    <cellStyle name="SAPBEXtitle 52 6" xfId="16829"/>
    <cellStyle name="SAPBEXtitle 52 7" xfId="18111"/>
    <cellStyle name="SAPBEXtitle 52 8" xfId="21525"/>
    <cellStyle name="SAPBEXtitle 52 9" xfId="22706"/>
    <cellStyle name="SAPBEXtitle 53" xfId="5054"/>
    <cellStyle name="SAPBEXtitle 53 2" xfId="7592"/>
    <cellStyle name="SAPBEXtitle 53 3" xfId="9241"/>
    <cellStyle name="SAPBEXtitle 53 4" xfId="11416"/>
    <cellStyle name="SAPBEXtitle 53 5" xfId="13832"/>
    <cellStyle name="SAPBEXtitle 53 6" xfId="16602"/>
    <cellStyle name="SAPBEXtitle 53 7" xfId="18528"/>
    <cellStyle name="SAPBEXtitle 53 8" xfId="21298"/>
    <cellStyle name="SAPBEXtitle 53 9" xfId="23090"/>
    <cellStyle name="SAPBEXtitle 54" xfId="5084"/>
    <cellStyle name="SAPBEXtitle 54 2" xfId="7622"/>
    <cellStyle name="SAPBEXtitle 54 3" xfId="9643"/>
    <cellStyle name="SAPBEXtitle 54 4" xfId="11432"/>
    <cellStyle name="SAPBEXtitle 54 5" xfId="13850"/>
    <cellStyle name="SAPBEXtitle 54 6" xfId="13059"/>
    <cellStyle name="SAPBEXtitle 54 7" xfId="18546"/>
    <cellStyle name="SAPBEXtitle 54 8" xfId="17755"/>
    <cellStyle name="SAPBEXtitle 54 9" xfId="23107"/>
    <cellStyle name="SAPBEXtitle 55" xfId="5110"/>
    <cellStyle name="SAPBEXtitle 55 2" xfId="7648"/>
    <cellStyle name="SAPBEXtitle 55 3" xfId="9108"/>
    <cellStyle name="SAPBEXtitle 55 4" xfId="11311"/>
    <cellStyle name="SAPBEXtitle 55 5" xfId="13719"/>
    <cellStyle name="SAPBEXtitle 55 6" xfId="16549"/>
    <cellStyle name="SAPBEXtitle 55 7" xfId="18415"/>
    <cellStyle name="SAPBEXtitle 55 8" xfId="21245"/>
    <cellStyle name="SAPBEXtitle 55 9" xfId="22985"/>
    <cellStyle name="SAPBEXtitle 56" xfId="5158"/>
    <cellStyle name="SAPBEXtitle 56 2" xfId="7696"/>
    <cellStyle name="SAPBEXtitle 56 3" xfId="10169"/>
    <cellStyle name="SAPBEXtitle 56 4" xfId="10972"/>
    <cellStyle name="SAPBEXtitle 56 5" xfId="13344"/>
    <cellStyle name="SAPBEXtitle 56 6" xfId="15393"/>
    <cellStyle name="SAPBEXtitle 56 7" xfId="18040"/>
    <cellStyle name="SAPBEXtitle 56 8" xfId="20089"/>
    <cellStyle name="SAPBEXtitle 56 9" xfId="22643"/>
    <cellStyle name="SAPBEXtitle 57" xfId="5227"/>
    <cellStyle name="SAPBEXtitle 57 2" xfId="7766"/>
    <cellStyle name="SAPBEXtitle 57 3" xfId="8120"/>
    <cellStyle name="SAPBEXtitle 57 4" xfId="10859"/>
    <cellStyle name="SAPBEXtitle 57 5" xfId="13224"/>
    <cellStyle name="SAPBEXtitle 57 6" xfId="16958"/>
    <cellStyle name="SAPBEXtitle 57 7" xfId="17920"/>
    <cellStyle name="SAPBEXtitle 57 8" xfId="21654"/>
    <cellStyle name="SAPBEXtitle 57 9" xfId="22530"/>
    <cellStyle name="SAPBEXtitle 58" xfId="5265"/>
    <cellStyle name="SAPBEXtitle 58 2" xfId="8576"/>
    <cellStyle name="SAPBEXtitle 58 3" xfId="11095"/>
    <cellStyle name="SAPBEXtitle 58 4" xfId="13488"/>
    <cellStyle name="SAPBEXtitle 58 5" xfId="16473"/>
    <cellStyle name="SAPBEXtitle 58 6" xfId="18184"/>
    <cellStyle name="SAPBEXtitle 58 7" xfId="21169"/>
    <cellStyle name="SAPBEXtitle 58 8" xfId="22768"/>
    <cellStyle name="SAPBEXtitle 59" xfId="10222"/>
    <cellStyle name="SAPBEXtitle 6" xfId="3273"/>
    <cellStyle name="SAPBEXtitle 6 2" xfId="5811"/>
    <cellStyle name="SAPBEXtitle 6 3" xfId="9801"/>
    <cellStyle name="SAPBEXtitle 6 4" xfId="11913"/>
    <cellStyle name="SAPBEXtitle 6 5" xfId="14385"/>
    <cellStyle name="SAPBEXtitle 6 6" xfId="15196"/>
    <cellStyle name="SAPBEXtitle 6 7" xfId="19081"/>
    <cellStyle name="SAPBEXtitle 6 8" xfId="19892"/>
    <cellStyle name="SAPBEXtitle 6 9" xfId="23588"/>
    <cellStyle name="SAPBEXtitle 60" xfId="10483"/>
    <cellStyle name="SAPBEXtitle 61" xfId="12817"/>
    <cellStyle name="SAPBEXtitle 62" xfId="16604"/>
    <cellStyle name="SAPBEXtitle 63" xfId="17513"/>
    <cellStyle name="SAPBEXtitle 64" xfId="21300"/>
    <cellStyle name="SAPBEXtitle 65" xfId="22153"/>
    <cellStyle name="SAPBEXtitle 7" xfId="3316"/>
    <cellStyle name="SAPBEXtitle 7 2" xfId="5854"/>
    <cellStyle name="SAPBEXtitle 7 3" xfId="9971"/>
    <cellStyle name="SAPBEXtitle 7 4" xfId="11775"/>
    <cellStyle name="SAPBEXtitle 7 5" xfId="14228"/>
    <cellStyle name="SAPBEXtitle 7 6" xfId="15542"/>
    <cellStyle name="SAPBEXtitle 7 7" xfId="18924"/>
    <cellStyle name="SAPBEXtitle 7 8" xfId="20238"/>
    <cellStyle name="SAPBEXtitle 7 9" xfId="23449"/>
    <cellStyle name="SAPBEXtitle 8" xfId="3359"/>
    <cellStyle name="SAPBEXtitle 8 2" xfId="5897"/>
    <cellStyle name="SAPBEXtitle 8 3" xfId="9803"/>
    <cellStyle name="SAPBEXtitle 8 4" xfId="11244"/>
    <cellStyle name="SAPBEXtitle 8 5" xfId="13649"/>
    <cellStyle name="SAPBEXtitle 8 6" xfId="15547"/>
    <cellStyle name="SAPBEXtitle 8 7" xfId="18345"/>
    <cellStyle name="SAPBEXtitle 8 8" xfId="20243"/>
    <cellStyle name="SAPBEXtitle 8 9" xfId="22918"/>
    <cellStyle name="SAPBEXtitle 9" xfId="3402"/>
    <cellStyle name="SAPBEXtitle 9 2" xfId="5940"/>
    <cellStyle name="SAPBEXtitle 9 3" xfId="10212"/>
    <cellStyle name="SAPBEXtitle 9 4" xfId="11999"/>
    <cellStyle name="SAPBEXtitle 9 5" xfId="14477"/>
    <cellStyle name="SAPBEXtitle 9 6" xfId="15864"/>
    <cellStyle name="SAPBEXtitle 9 7" xfId="19173"/>
    <cellStyle name="SAPBEXtitle 9 8" xfId="20560"/>
    <cellStyle name="SAPBEXtitle 9 9" xfId="23674"/>
    <cellStyle name="SAPBEXunassignedItem" xfId="2980"/>
    <cellStyle name="SAPBEXundefined" xfId="2981"/>
    <cellStyle name="SAPBEXundefined 10" xfId="3447"/>
    <cellStyle name="SAPBEXundefined 10 2" xfId="5985"/>
    <cellStyle name="SAPBEXundefined 10 3" xfId="8541"/>
    <cellStyle name="SAPBEXundefined 10 4" xfId="11325"/>
    <cellStyle name="SAPBEXundefined 10 5" xfId="13734"/>
    <cellStyle name="SAPBEXundefined 10 6" xfId="15176"/>
    <cellStyle name="SAPBEXundefined 10 7" xfId="18430"/>
    <cellStyle name="SAPBEXundefined 10 8" xfId="19872"/>
    <cellStyle name="SAPBEXundefined 10 9" xfId="22999"/>
    <cellStyle name="SAPBEXundefined 11" xfId="3505"/>
    <cellStyle name="SAPBEXundefined 11 2" xfId="6043"/>
    <cellStyle name="SAPBEXundefined 11 3" xfId="7964"/>
    <cellStyle name="SAPBEXundefined 11 4" xfId="11085"/>
    <cellStyle name="SAPBEXundefined 11 5" xfId="13475"/>
    <cellStyle name="SAPBEXundefined 11 6" xfId="16245"/>
    <cellStyle name="SAPBEXundefined 11 7" xfId="18171"/>
    <cellStyle name="SAPBEXundefined 11 8" xfId="20941"/>
    <cellStyle name="SAPBEXundefined 11 9" xfId="22758"/>
    <cellStyle name="SAPBEXundefined 12" xfId="3533"/>
    <cellStyle name="SAPBEXundefined 12 2" xfId="6071"/>
    <cellStyle name="SAPBEXundefined 12 3" xfId="9861"/>
    <cellStyle name="SAPBEXundefined 12 4" xfId="11603"/>
    <cellStyle name="SAPBEXundefined 12 5" xfId="14041"/>
    <cellStyle name="SAPBEXundefined 12 6" xfId="12596"/>
    <cellStyle name="SAPBEXundefined 12 7" xfId="18737"/>
    <cellStyle name="SAPBEXundefined 12 8" xfId="17292"/>
    <cellStyle name="SAPBEXundefined 12 9" xfId="23277"/>
    <cellStyle name="SAPBEXundefined 13" xfId="3611"/>
    <cellStyle name="SAPBEXundefined 13 2" xfId="6149"/>
    <cellStyle name="SAPBEXundefined 13 3" xfId="8928"/>
    <cellStyle name="SAPBEXundefined 13 4" xfId="10969"/>
    <cellStyle name="SAPBEXundefined 13 5" xfId="13341"/>
    <cellStyle name="SAPBEXundefined 13 6" xfId="15654"/>
    <cellStyle name="SAPBEXundefined 13 7" xfId="18037"/>
    <cellStyle name="SAPBEXundefined 13 8" xfId="20350"/>
    <cellStyle name="SAPBEXundefined 13 9" xfId="22640"/>
    <cellStyle name="SAPBEXundefined 14" xfId="3645"/>
    <cellStyle name="SAPBEXundefined 14 2" xfId="6183"/>
    <cellStyle name="SAPBEXundefined 14 3" xfId="9016"/>
    <cellStyle name="SAPBEXundefined 14 4" xfId="11451"/>
    <cellStyle name="SAPBEXundefined 14 5" xfId="13871"/>
    <cellStyle name="SAPBEXundefined 14 6" xfId="14981"/>
    <cellStyle name="SAPBEXundefined 14 7" xfId="18567"/>
    <cellStyle name="SAPBEXundefined 14 8" xfId="19677"/>
    <cellStyle name="SAPBEXundefined 14 9" xfId="23126"/>
    <cellStyle name="SAPBEXundefined 15" xfId="3580"/>
    <cellStyle name="SAPBEXundefined 15 2" xfId="6118"/>
    <cellStyle name="SAPBEXundefined 15 3" xfId="8017"/>
    <cellStyle name="SAPBEXundefined 15 4" xfId="10962"/>
    <cellStyle name="SAPBEXundefined 15 5" xfId="13333"/>
    <cellStyle name="SAPBEXundefined 15 6" xfId="16726"/>
    <cellStyle name="SAPBEXundefined 15 7" xfId="18029"/>
    <cellStyle name="SAPBEXundefined 15 8" xfId="21422"/>
    <cellStyle name="SAPBEXundefined 15 9" xfId="22633"/>
    <cellStyle name="SAPBEXundefined 16" xfId="3598"/>
    <cellStyle name="SAPBEXundefined 16 2" xfId="6136"/>
    <cellStyle name="SAPBEXundefined 16 3" xfId="9796"/>
    <cellStyle name="SAPBEXundefined 16 4" xfId="11299"/>
    <cellStyle name="SAPBEXundefined 16 5" xfId="13706"/>
    <cellStyle name="SAPBEXundefined 16 6" xfId="13444"/>
    <cellStyle name="SAPBEXundefined 16 7" xfId="18402"/>
    <cellStyle name="SAPBEXundefined 16 8" xfId="18140"/>
    <cellStyle name="SAPBEXundefined 16 9" xfId="22973"/>
    <cellStyle name="SAPBEXundefined 17" xfId="3818"/>
    <cellStyle name="SAPBEXundefined 17 2" xfId="6356"/>
    <cellStyle name="SAPBEXundefined 17 3" xfId="5431"/>
    <cellStyle name="SAPBEXundefined 17 4" xfId="10967"/>
    <cellStyle name="SAPBEXundefined 17 5" xfId="13339"/>
    <cellStyle name="SAPBEXundefined 17 6" xfId="16022"/>
    <cellStyle name="SAPBEXundefined 17 7" xfId="18035"/>
    <cellStyle name="SAPBEXundefined 17 8" xfId="20718"/>
    <cellStyle name="SAPBEXundefined 17 9" xfId="22638"/>
    <cellStyle name="SAPBEXundefined 18" xfId="3660"/>
    <cellStyle name="SAPBEXundefined 18 2" xfId="6198"/>
    <cellStyle name="SAPBEXundefined 18 3" xfId="9900"/>
    <cellStyle name="SAPBEXundefined 18 4" xfId="11517"/>
    <cellStyle name="SAPBEXundefined 18 5" xfId="13945"/>
    <cellStyle name="SAPBEXundefined 18 6" xfId="15788"/>
    <cellStyle name="SAPBEXundefined 18 7" xfId="18641"/>
    <cellStyle name="SAPBEXundefined 18 8" xfId="20484"/>
    <cellStyle name="SAPBEXundefined 18 9" xfId="23191"/>
    <cellStyle name="SAPBEXundefined 19" xfId="3924"/>
    <cellStyle name="SAPBEXundefined 19 2" xfId="6462"/>
    <cellStyle name="SAPBEXundefined 19 3" xfId="9101"/>
    <cellStyle name="SAPBEXundefined 19 4" xfId="10141"/>
    <cellStyle name="SAPBEXundefined 19 5" xfId="12498"/>
    <cellStyle name="SAPBEXundefined 19 6" xfId="15526"/>
    <cellStyle name="SAPBEXundefined 19 7" xfId="17194"/>
    <cellStyle name="SAPBEXundefined 19 8" xfId="20222"/>
    <cellStyle name="SAPBEXundefined 19 9" xfId="21868"/>
    <cellStyle name="SAPBEXundefined 2" xfId="3100"/>
    <cellStyle name="SAPBEXundefined 2 2" xfId="5638"/>
    <cellStyle name="SAPBEXundefined 2 3" xfId="8500"/>
    <cellStyle name="SAPBEXundefined 2 4" xfId="11396"/>
    <cellStyle name="SAPBEXundefined 2 5" xfId="13811"/>
    <cellStyle name="SAPBEXundefined 2 6" xfId="15235"/>
    <cellStyle name="SAPBEXundefined 2 7" xfId="18507"/>
    <cellStyle name="SAPBEXundefined 2 8" xfId="19931"/>
    <cellStyle name="SAPBEXundefined 2 9" xfId="23070"/>
    <cellStyle name="SAPBEXundefined 20" xfId="3967"/>
    <cellStyle name="SAPBEXundefined 20 2" xfId="6505"/>
    <cellStyle name="SAPBEXundefined 20 3" xfId="9507"/>
    <cellStyle name="SAPBEXundefined 20 4" xfId="12122"/>
    <cellStyle name="SAPBEXundefined 20 5" xfId="14241"/>
    <cellStyle name="SAPBEXundefined 20 6" xfId="15035"/>
    <cellStyle name="SAPBEXundefined 20 7" xfId="18937"/>
    <cellStyle name="SAPBEXundefined 20 8" xfId="19731"/>
    <cellStyle name="SAPBEXundefined 20 9" xfId="23461"/>
    <cellStyle name="SAPBEXundefined 21" xfId="3939"/>
    <cellStyle name="SAPBEXundefined 21 2" xfId="6477"/>
    <cellStyle name="SAPBEXundefined 21 3" xfId="9698"/>
    <cellStyle name="SAPBEXundefined 21 4" xfId="10984"/>
    <cellStyle name="SAPBEXundefined 21 5" xfId="13358"/>
    <cellStyle name="SAPBEXundefined 21 6" xfId="14976"/>
    <cellStyle name="SAPBEXundefined 21 7" xfId="18054"/>
    <cellStyle name="SAPBEXundefined 21 8" xfId="19672"/>
    <cellStyle name="SAPBEXundefined 21 9" xfId="22657"/>
    <cellStyle name="SAPBEXundefined 22" xfId="4080"/>
    <cellStyle name="SAPBEXundefined 22 2" xfId="6618"/>
    <cellStyle name="SAPBEXundefined 22 3" xfId="7818"/>
    <cellStyle name="SAPBEXundefined 22 4" xfId="11405"/>
    <cellStyle name="SAPBEXundefined 22 5" xfId="13821"/>
    <cellStyle name="SAPBEXundefined 22 6" xfId="15428"/>
    <cellStyle name="SAPBEXundefined 22 7" xfId="18517"/>
    <cellStyle name="SAPBEXundefined 22 8" xfId="20124"/>
    <cellStyle name="SAPBEXundefined 22 9" xfId="23079"/>
    <cellStyle name="SAPBEXundefined 23" xfId="4115"/>
    <cellStyle name="SAPBEXundefined 23 2" xfId="6653"/>
    <cellStyle name="SAPBEXundefined 23 3" xfId="9852"/>
    <cellStyle name="SAPBEXundefined 23 4" xfId="11709"/>
    <cellStyle name="SAPBEXundefined 23 5" xfId="14158"/>
    <cellStyle name="SAPBEXundefined 23 6" xfId="15834"/>
    <cellStyle name="SAPBEXundefined 23 7" xfId="18854"/>
    <cellStyle name="SAPBEXundefined 23 8" xfId="20530"/>
    <cellStyle name="SAPBEXundefined 23 9" xfId="23383"/>
    <cellStyle name="SAPBEXundefined 24" xfId="4158"/>
    <cellStyle name="SAPBEXundefined 24 2" xfId="6696"/>
    <cellStyle name="SAPBEXundefined 24 3" xfId="8288"/>
    <cellStyle name="SAPBEXundefined 24 4" xfId="12219"/>
    <cellStyle name="SAPBEXundefined 24 5" xfId="14835"/>
    <cellStyle name="SAPBEXundefined 24 6" xfId="15208"/>
    <cellStyle name="SAPBEXundefined 24 7" xfId="19531"/>
    <cellStyle name="SAPBEXundefined 24 8" xfId="19904"/>
    <cellStyle name="SAPBEXundefined 24 9" xfId="24016"/>
    <cellStyle name="SAPBEXundefined 25" xfId="4201"/>
    <cellStyle name="SAPBEXundefined 25 2" xfId="6739"/>
    <cellStyle name="SAPBEXundefined 25 3" xfId="9243"/>
    <cellStyle name="SAPBEXundefined 25 4" xfId="9556"/>
    <cellStyle name="SAPBEXundefined 25 5" xfId="12445"/>
    <cellStyle name="SAPBEXundefined 25 6" xfId="15677"/>
    <cellStyle name="SAPBEXundefined 25 7" xfId="17141"/>
    <cellStyle name="SAPBEXundefined 25 8" xfId="20373"/>
    <cellStyle name="SAPBEXundefined 25 9" xfId="21824"/>
    <cellStyle name="SAPBEXundefined 26" xfId="4243"/>
    <cellStyle name="SAPBEXundefined 26 2" xfId="6781"/>
    <cellStyle name="SAPBEXundefined 26 3" xfId="9687"/>
    <cellStyle name="SAPBEXundefined 26 4" xfId="12155"/>
    <cellStyle name="SAPBEXundefined 26 5" xfId="14638"/>
    <cellStyle name="SAPBEXundefined 26 6" xfId="15655"/>
    <cellStyle name="SAPBEXundefined 26 7" xfId="19334"/>
    <cellStyle name="SAPBEXundefined 26 8" xfId="20351"/>
    <cellStyle name="SAPBEXundefined 26 9" xfId="23829"/>
    <cellStyle name="SAPBEXundefined 27" xfId="4286"/>
    <cellStyle name="SAPBEXundefined 27 2" xfId="6824"/>
    <cellStyle name="SAPBEXundefined 27 3" xfId="9826"/>
    <cellStyle name="SAPBEXundefined 27 4" xfId="10367"/>
    <cellStyle name="SAPBEXundefined 27 5" xfId="12689"/>
    <cellStyle name="SAPBEXundefined 27 6" xfId="15574"/>
    <cellStyle name="SAPBEXundefined 27 7" xfId="17385"/>
    <cellStyle name="SAPBEXundefined 27 8" xfId="20270"/>
    <cellStyle name="SAPBEXundefined 27 9" xfId="22038"/>
    <cellStyle name="SAPBEXundefined 28" xfId="4329"/>
    <cellStyle name="SAPBEXundefined 28 2" xfId="6867"/>
    <cellStyle name="SAPBEXundefined 28 3" xfId="8093"/>
    <cellStyle name="SAPBEXundefined 28 4" xfId="12285"/>
    <cellStyle name="SAPBEXundefined 28 5" xfId="13939"/>
    <cellStyle name="SAPBEXundefined 28 6" xfId="16041"/>
    <cellStyle name="SAPBEXundefined 28 7" xfId="18635"/>
    <cellStyle name="SAPBEXundefined 28 8" xfId="20737"/>
    <cellStyle name="SAPBEXundefined 28 9" xfId="23186"/>
    <cellStyle name="SAPBEXundefined 29" xfId="4372"/>
    <cellStyle name="SAPBEXundefined 29 2" xfId="6910"/>
    <cellStyle name="SAPBEXundefined 29 3" xfId="7801"/>
    <cellStyle name="SAPBEXundefined 29 4" xfId="12221"/>
    <cellStyle name="SAPBEXundefined 29 5" xfId="14833"/>
    <cellStyle name="SAPBEXundefined 29 6" xfId="15081"/>
    <cellStyle name="SAPBEXundefined 29 7" xfId="19529"/>
    <cellStyle name="SAPBEXundefined 29 8" xfId="19777"/>
    <cellStyle name="SAPBEXundefined 29 9" xfId="24014"/>
    <cellStyle name="SAPBEXundefined 3" xfId="3146"/>
    <cellStyle name="SAPBEXundefined 3 2" xfId="5684"/>
    <cellStyle name="SAPBEXundefined 3 3" xfId="8314"/>
    <cellStyle name="SAPBEXundefined 3 4" xfId="11021"/>
    <cellStyle name="SAPBEXundefined 3 5" xfId="13402"/>
    <cellStyle name="SAPBEXundefined 3 6" xfId="15293"/>
    <cellStyle name="SAPBEXundefined 3 7" xfId="18098"/>
    <cellStyle name="SAPBEXundefined 3 8" xfId="19989"/>
    <cellStyle name="SAPBEXundefined 3 9" xfId="22694"/>
    <cellStyle name="SAPBEXundefined 30" xfId="4415"/>
    <cellStyle name="SAPBEXundefined 30 2" xfId="6953"/>
    <cellStyle name="SAPBEXundefined 30 3" xfId="9673"/>
    <cellStyle name="SAPBEXundefined 30 4" xfId="11004"/>
    <cellStyle name="SAPBEXundefined 30 5" xfId="13379"/>
    <cellStyle name="SAPBEXundefined 30 6" xfId="15397"/>
    <cellStyle name="SAPBEXundefined 30 7" xfId="18075"/>
    <cellStyle name="SAPBEXundefined 30 8" xfId="20093"/>
    <cellStyle name="SAPBEXundefined 30 9" xfId="22677"/>
    <cellStyle name="SAPBEXundefined 31" xfId="4458"/>
    <cellStyle name="SAPBEXundefined 31 2" xfId="6996"/>
    <cellStyle name="SAPBEXundefined 31 3" xfId="9360"/>
    <cellStyle name="SAPBEXundefined 31 4" xfId="10445"/>
    <cellStyle name="SAPBEXundefined 31 5" xfId="12772"/>
    <cellStyle name="SAPBEXundefined 31 6" xfId="16459"/>
    <cellStyle name="SAPBEXundefined 31 7" xfId="17468"/>
    <cellStyle name="SAPBEXundefined 31 8" xfId="21155"/>
    <cellStyle name="SAPBEXundefined 31 9" xfId="22116"/>
    <cellStyle name="SAPBEXundefined 32" xfId="4509"/>
    <cellStyle name="SAPBEXundefined 32 2" xfId="7047"/>
    <cellStyle name="SAPBEXundefined 32 3" xfId="8216"/>
    <cellStyle name="SAPBEXundefined 32 4" xfId="7717"/>
    <cellStyle name="SAPBEXundefined 32 5" xfId="12375"/>
    <cellStyle name="SAPBEXundefined 32 6" xfId="15431"/>
    <cellStyle name="SAPBEXundefined 32 7" xfId="17071"/>
    <cellStyle name="SAPBEXundefined 32 8" xfId="20127"/>
    <cellStyle name="SAPBEXundefined 32 9" xfId="21760"/>
    <cellStyle name="SAPBEXundefined 33" xfId="4544"/>
    <cellStyle name="SAPBEXundefined 33 2" xfId="7082"/>
    <cellStyle name="SAPBEXundefined 33 3" xfId="8973"/>
    <cellStyle name="SAPBEXundefined 33 4" xfId="11984"/>
    <cellStyle name="SAPBEXundefined 33 5" xfId="14462"/>
    <cellStyle name="SAPBEXundefined 33 6" xfId="15937"/>
    <cellStyle name="SAPBEXundefined 33 7" xfId="19158"/>
    <cellStyle name="SAPBEXundefined 33 8" xfId="20633"/>
    <cellStyle name="SAPBEXundefined 33 9" xfId="23659"/>
    <cellStyle name="SAPBEXundefined 34" xfId="4587"/>
    <cellStyle name="SAPBEXundefined 34 2" xfId="7125"/>
    <cellStyle name="SAPBEXundefined 34 3" xfId="10004"/>
    <cellStyle name="SAPBEXundefined 34 4" xfId="10256"/>
    <cellStyle name="SAPBEXundefined 34 5" xfId="12564"/>
    <cellStyle name="SAPBEXundefined 34 6" xfId="15629"/>
    <cellStyle name="SAPBEXundefined 34 7" xfId="17260"/>
    <cellStyle name="SAPBEXundefined 34 8" xfId="20325"/>
    <cellStyle name="SAPBEXundefined 34 9" xfId="21925"/>
    <cellStyle name="SAPBEXundefined 35" xfId="4630"/>
    <cellStyle name="SAPBEXundefined 35 2" xfId="7168"/>
    <cellStyle name="SAPBEXundefined 35 3" xfId="9260"/>
    <cellStyle name="SAPBEXundefined 35 4" xfId="12093"/>
    <cellStyle name="SAPBEXundefined 35 5" xfId="14573"/>
    <cellStyle name="SAPBEXundefined 35 6" xfId="16049"/>
    <cellStyle name="SAPBEXundefined 35 7" xfId="19269"/>
    <cellStyle name="SAPBEXundefined 35 8" xfId="20745"/>
    <cellStyle name="SAPBEXundefined 35 9" xfId="23765"/>
    <cellStyle name="SAPBEXundefined 36" xfId="4673"/>
    <cellStyle name="SAPBEXundefined 36 2" xfId="7211"/>
    <cellStyle name="SAPBEXundefined 36 3" xfId="9923"/>
    <cellStyle name="SAPBEXundefined 36 4" xfId="10766"/>
    <cellStyle name="SAPBEXundefined 36 5" xfId="13121"/>
    <cellStyle name="SAPBEXundefined 36 6" xfId="16679"/>
    <cellStyle name="SAPBEXundefined 36 7" xfId="17817"/>
    <cellStyle name="SAPBEXundefined 36 8" xfId="21375"/>
    <cellStyle name="SAPBEXundefined 36 9" xfId="22438"/>
    <cellStyle name="SAPBEXundefined 37" xfId="4715"/>
    <cellStyle name="SAPBEXundefined 37 2" xfId="7253"/>
    <cellStyle name="SAPBEXundefined 37 3" xfId="9466"/>
    <cellStyle name="SAPBEXundefined 37 4" xfId="11203"/>
    <cellStyle name="SAPBEXundefined 37 5" xfId="13604"/>
    <cellStyle name="SAPBEXundefined 37 6" xfId="16511"/>
    <cellStyle name="SAPBEXundefined 37 7" xfId="18300"/>
    <cellStyle name="SAPBEXundefined 37 8" xfId="21207"/>
    <cellStyle name="SAPBEXundefined 37 9" xfId="22878"/>
    <cellStyle name="SAPBEXundefined 38" xfId="4687"/>
    <cellStyle name="SAPBEXundefined 38 2" xfId="7225"/>
    <cellStyle name="SAPBEXundefined 38 3" xfId="9410"/>
    <cellStyle name="SAPBEXundefined 38 4" xfId="11705"/>
    <cellStyle name="SAPBEXundefined 38 5" xfId="14154"/>
    <cellStyle name="SAPBEXundefined 38 6" xfId="16234"/>
    <cellStyle name="SAPBEXundefined 38 7" xfId="18850"/>
    <cellStyle name="SAPBEXundefined 38 8" xfId="20930"/>
    <cellStyle name="SAPBEXundefined 38 9" xfId="23379"/>
    <cellStyle name="SAPBEXundefined 39" xfId="4820"/>
    <cellStyle name="SAPBEXundefined 39 2" xfId="7358"/>
    <cellStyle name="SAPBEXundefined 39 3" xfId="8526"/>
    <cellStyle name="SAPBEXundefined 39 4" xfId="10570"/>
    <cellStyle name="SAPBEXundefined 39 5" xfId="14905"/>
    <cellStyle name="SAPBEXundefined 39 6" xfId="16852"/>
    <cellStyle name="SAPBEXundefined 39 7" xfId="19601"/>
    <cellStyle name="SAPBEXundefined 39 8" xfId="21548"/>
    <cellStyle name="SAPBEXundefined 39 9" xfId="24070"/>
    <cellStyle name="SAPBEXundefined 4" xfId="3189"/>
    <cellStyle name="SAPBEXundefined 4 2" xfId="5727"/>
    <cellStyle name="SAPBEXundefined 4 3" xfId="8900"/>
    <cellStyle name="SAPBEXundefined 4 4" xfId="11816"/>
    <cellStyle name="SAPBEXundefined 4 5" xfId="14273"/>
    <cellStyle name="SAPBEXundefined 4 6" xfId="12660"/>
    <cellStyle name="SAPBEXundefined 4 7" xfId="18969"/>
    <cellStyle name="SAPBEXundefined 4 8" xfId="17356"/>
    <cellStyle name="SAPBEXundefined 4 9" xfId="23491"/>
    <cellStyle name="SAPBEXundefined 40" xfId="4863"/>
    <cellStyle name="SAPBEXundefined 40 2" xfId="7401"/>
    <cellStyle name="SAPBEXundefined 40 3" xfId="9034"/>
    <cellStyle name="SAPBEXundefined 40 4" xfId="11403"/>
    <cellStyle name="SAPBEXundefined 40 5" xfId="13818"/>
    <cellStyle name="SAPBEXundefined 40 6" xfId="16737"/>
    <cellStyle name="SAPBEXundefined 40 7" xfId="18514"/>
    <cellStyle name="SAPBEXundefined 40 8" xfId="21433"/>
    <cellStyle name="SAPBEXundefined 40 9" xfId="23077"/>
    <cellStyle name="SAPBEXundefined 41" xfId="4910"/>
    <cellStyle name="SAPBEXundefined 41 2" xfId="7448"/>
    <cellStyle name="SAPBEXundefined 41 3" xfId="8757"/>
    <cellStyle name="SAPBEXundefined 41 4" xfId="11950"/>
    <cellStyle name="SAPBEXundefined 41 5" xfId="14424"/>
    <cellStyle name="SAPBEXundefined 41 6" xfId="15849"/>
    <cellStyle name="SAPBEXundefined 41 7" xfId="19120"/>
    <cellStyle name="SAPBEXundefined 41 8" xfId="20545"/>
    <cellStyle name="SAPBEXundefined 41 9" xfId="23625"/>
    <cellStyle name="SAPBEXundefined 42" xfId="4942"/>
    <cellStyle name="SAPBEXundefined 42 2" xfId="7480"/>
    <cellStyle name="SAPBEXundefined 42 3" xfId="9210"/>
    <cellStyle name="SAPBEXundefined 42 4" xfId="12186"/>
    <cellStyle name="SAPBEXundefined 42 5" xfId="14671"/>
    <cellStyle name="SAPBEXundefined 42 6" xfId="16985"/>
    <cellStyle name="SAPBEXundefined 42 7" xfId="19367"/>
    <cellStyle name="SAPBEXundefined 42 8" xfId="21681"/>
    <cellStyle name="SAPBEXundefined 42 9" xfId="23860"/>
    <cellStyle name="SAPBEXundefined 43" xfId="4981"/>
    <cellStyle name="SAPBEXundefined 43 2" xfId="7519"/>
    <cellStyle name="SAPBEXundefined 43 3" xfId="7798"/>
    <cellStyle name="SAPBEXundefined 43 4" xfId="10530"/>
    <cellStyle name="SAPBEXundefined 43 5" xfId="12872"/>
    <cellStyle name="SAPBEXundefined 43 6" xfId="16761"/>
    <cellStyle name="SAPBEXundefined 43 7" xfId="17568"/>
    <cellStyle name="SAPBEXundefined 43 8" xfId="21457"/>
    <cellStyle name="SAPBEXundefined 43 9" xfId="22201"/>
    <cellStyle name="SAPBEXundefined 44" xfId="5019"/>
    <cellStyle name="SAPBEXundefined 44 2" xfId="7557"/>
    <cellStyle name="SAPBEXundefined 44 3" xfId="8454"/>
    <cellStyle name="SAPBEXundefined 44 4" xfId="11588"/>
    <cellStyle name="SAPBEXundefined 44 5" xfId="14025"/>
    <cellStyle name="SAPBEXundefined 44 6" xfId="16815"/>
    <cellStyle name="SAPBEXundefined 44 7" xfId="18721"/>
    <cellStyle name="SAPBEXundefined 44 8" xfId="21511"/>
    <cellStyle name="SAPBEXundefined 44 9" xfId="23262"/>
    <cellStyle name="SAPBEXundefined 45" xfId="5055"/>
    <cellStyle name="SAPBEXundefined 45 2" xfId="7593"/>
    <cellStyle name="SAPBEXundefined 45 3" xfId="10022"/>
    <cellStyle name="SAPBEXundefined 45 4" xfId="11071"/>
    <cellStyle name="SAPBEXundefined 45 5" xfId="13459"/>
    <cellStyle name="SAPBEXundefined 45 6" xfId="15399"/>
    <cellStyle name="SAPBEXundefined 45 7" xfId="18155"/>
    <cellStyle name="SAPBEXundefined 45 8" xfId="20095"/>
    <cellStyle name="SAPBEXundefined 45 9" xfId="22744"/>
    <cellStyle name="SAPBEXundefined 46" xfId="5085"/>
    <cellStyle name="SAPBEXundefined 46 2" xfId="7623"/>
    <cellStyle name="SAPBEXundefined 46 3" xfId="10151"/>
    <cellStyle name="SAPBEXundefined 46 4" xfId="10469"/>
    <cellStyle name="SAPBEXundefined 46 5" xfId="12801"/>
    <cellStyle name="SAPBEXundefined 46 6" xfId="15681"/>
    <cellStyle name="SAPBEXundefined 46 7" xfId="17497"/>
    <cellStyle name="SAPBEXundefined 46 8" xfId="20377"/>
    <cellStyle name="SAPBEXundefined 46 9" xfId="22139"/>
    <cellStyle name="SAPBEXundefined 47" xfId="5111"/>
    <cellStyle name="SAPBEXundefined 47 2" xfId="7649"/>
    <cellStyle name="SAPBEXundefined 47 3" xfId="8426"/>
    <cellStyle name="SAPBEXundefined 47 4" xfId="12098"/>
    <cellStyle name="SAPBEXundefined 47 5" xfId="12676"/>
    <cellStyle name="SAPBEXundefined 47 6" xfId="16791"/>
    <cellStyle name="SAPBEXundefined 47 7" xfId="17372"/>
    <cellStyle name="SAPBEXundefined 47 8" xfId="21487"/>
    <cellStyle name="SAPBEXundefined 47 9" xfId="22025"/>
    <cellStyle name="SAPBEXundefined 48" xfId="5159"/>
    <cellStyle name="SAPBEXundefined 48 2" xfId="7697"/>
    <cellStyle name="SAPBEXundefined 48 3" xfId="8807"/>
    <cellStyle name="SAPBEXundefined 48 4" xfId="11406"/>
    <cellStyle name="SAPBEXundefined 48 5" xfId="13822"/>
    <cellStyle name="SAPBEXundefined 48 6" xfId="15249"/>
    <cellStyle name="SAPBEXundefined 48 7" xfId="18518"/>
    <cellStyle name="SAPBEXundefined 48 8" xfId="19945"/>
    <cellStyle name="SAPBEXundefined 48 9" xfId="23080"/>
    <cellStyle name="SAPBEXundefined 49" xfId="5228"/>
    <cellStyle name="SAPBEXundefined 49 2" xfId="7767"/>
    <cellStyle name="SAPBEXundefined 49 3" xfId="8670"/>
    <cellStyle name="SAPBEXundefined 49 4" xfId="8206"/>
    <cellStyle name="SAPBEXundefined 49 5" xfId="13544"/>
    <cellStyle name="SAPBEXundefined 49 6" xfId="15189"/>
    <cellStyle name="SAPBEXundefined 49 7" xfId="18240"/>
    <cellStyle name="SAPBEXundefined 49 8" xfId="19885"/>
    <cellStyle name="SAPBEXundefined 49 9" xfId="22821"/>
    <cellStyle name="SAPBEXundefined 5" xfId="3232"/>
    <cellStyle name="SAPBEXundefined 5 2" xfId="5770"/>
    <cellStyle name="SAPBEXundefined 5 3" xfId="8168"/>
    <cellStyle name="SAPBEXundefined 5 4" xfId="11706"/>
    <cellStyle name="SAPBEXundefined 5 5" xfId="14155"/>
    <cellStyle name="SAPBEXundefined 5 6" xfId="16130"/>
    <cellStyle name="SAPBEXundefined 5 7" xfId="18851"/>
    <cellStyle name="SAPBEXundefined 5 8" xfId="20826"/>
    <cellStyle name="SAPBEXundefined 5 9" xfId="23380"/>
    <cellStyle name="SAPBEXundefined 50" xfId="5266"/>
    <cellStyle name="SAPBEXundefined 50 2" xfId="9197"/>
    <cellStyle name="SAPBEXundefined 50 3" xfId="12017"/>
    <cellStyle name="SAPBEXundefined 50 4" xfId="14497"/>
    <cellStyle name="SAPBEXundefined 50 5" xfId="16917"/>
    <cellStyle name="SAPBEXundefined 50 6" xfId="19193"/>
    <cellStyle name="SAPBEXundefined 50 7" xfId="21613"/>
    <cellStyle name="SAPBEXundefined 50 8" xfId="23692"/>
    <cellStyle name="SAPBEXundefined 51" xfId="9778"/>
    <cellStyle name="SAPBEXundefined 52" xfId="11918"/>
    <cellStyle name="SAPBEXundefined 53" xfId="14390"/>
    <cellStyle name="SAPBEXundefined 54" xfId="13835"/>
    <cellStyle name="SAPBEXundefined 55" xfId="19086"/>
    <cellStyle name="SAPBEXundefined 56" xfId="18531"/>
    <cellStyle name="SAPBEXundefined 57" xfId="23593"/>
    <cellStyle name="SAPBEXundefined 6" xfId="3275"/>
    <cellStyle name="SAPBEXundefined 6 2" xfId="5813"/>
    <cellStyle name="SAPBEXundefined 6 3" xfId="9959"/>
    <cellStyle name="SAPBEXundefined 6 4" xfId="12187"/>
    <cellStyle name="SAPBEXundefined 6 5" xfId="14672"/>
    <cellStyle name="SAPBEXundefined 6 6" xfId="12709"/>
    <cellStyle name="SAPBEXundefined 6 7" xfId="19368"/>
    <cellStyle name="SAPBEXundefined 6 8" xfId="17405"/>
    <cellStyle name="SAPBEXundefined 6 9" xfId="23861"/>
    <cellStyle name="SAPBEXundefined 7" xfId="3318"/>
    <cellStyle name="SAPBEXundefined 7 2" xfId="5856"/>
    <cellStyle name="SAPBEXundefined 7 3" xfId="9433"/>
    <cellStyle name="SAPBEXundefined 7 4" xfId="11001"/>
    <cellStyle name="SAPBEXundefined 7 5" xfId="13376"/>
    <cellStyle name="SAPBEXundefined 7 6" xfId="16651"/>
    <cellStyle name="SAPBEXundefined 7 7" xfId="18072"/>
    <cellStyle name="SAPBEXundefined 7 8" xfId="21347"/>
    <cellStyle name="SAPBEXundefined 7 9" xfId="22674"/>
    <cellStyle name="SAPBEXundefined 8" xfId="3361"/>
    <cellStyle name="SAPBEXundefined 8 2" xfId="5899"/>
    <cellStyle name="SAPBEXundefined 8 3" xfId="8321"/>
    <cellStyle name="SAPBEXundefined 8 4" xfId="11335"/>
    <cellStyle name="SAPBEXundefined 8 5" xfId="13745"/>
    <cellStyle name="SAPBEXundefined 8 6" xfId="15531"/>
    <cellStyle name="SAPBEXundefined 8 7" xfId="18441"/>
    <cellStyle name="SAPBEXundefined 8 8" xfId="20227"/>
    <cellStyle name="SAPBEXundefined 8 9" xfId="23009"/>
    <cellStyle name="SAPBEXundefined 9" xfId="3404"/>
    <cellStyle name="SAPBEXundefined 9 2" xfId="5942"/>
    <cellStyle name="SAPBEXundefined 9 3" xfId="9815"/>
    <cellStyle name="SAPBEXundefined 9 4" xfId="10475"/>
    <cellStyle name="SAPBEXundefined 9 5" xfId="12809"/>
    <cellStyle name="SAPBEXundefined 9 6" xfId="15175"/>
    <cellStyle name="SAPBEXundefined 9 7" xfId="17505"/>
    <cellStyle name="SAPBEXundefined 9 8" xfId="19871"/>
    <cellStyle name="SAPBEXundefined 9 9" xfId="22145"/>
    <cellStyle name="scenario" xfId="1706"/>
    <cellStyle name="SECTION" xfId="1707"/>
    <cellStyle name="Sheet Title" xfId="2982"/>
    <cellStyle name="Sheetmult" xfId="1708"/>
    <cellStyle name="Shtmultx" xfId="1709"/>
    <cellStyle name="Style 1" xfId="1710"/>
    <cellStyle name="Style 1 2" xfId="26142"/>
    <cellStyle name="Style 1 3" xfId="25946"/>
    <cellStyle name="STYLE1" xfId="1711"/>
    <cellStyle name="STYLE2" xfId="1712"/>
    <cellStyle name="System Defined" xfId="1713"/>
    <cellStyle name="TableHeading" xfId="1714"/>
    <cellStyle name="tb" xfId="1715"/>
    <cellStyle name="TemplateStyle" xfId="25947"/>
    <cellStyle name="Tickmark" xfId="1716"/>
    <cellStyle name="Title 2" xfId="1717"/>
    <cellStyle name="Title 2 2" xfId="1718"/>
    <cellStyle name="Title 3" xfId="2895"/>
    <cellStyle name="Title1" xfId="1719"/>
    <cellStyle name="top" xfId="1720"/>
    <cellStyle name="Total 2" xfId="1721"/>
    <cellStyle name="Total 2 10" xfId="3449"/>
    <cellStyle name="Total 2 10 2" xfId="5987"/>
    <cellStyle name="Total 2 10 3" xfId="9881"/>
    <cellStyle name="Total 2 10 4" xfId="10351"/>
    <cellStyle name="Total 2 10 5" xfId="12673"/>
    <cellStyle name="Total 2 10 6" xfId="15385"/>
    <cellStyle name="Total 2 10 7" xfId="17369"/>
    <cellStyle name="Total 2 10 8" xfId="20081"/>
    <cellStyle name="Total 2 10 9" xfId="22022"/>
    <cellStyle name="Total 2 11" xfId="3474"/>
    <cellStyle name="Total 2 11 2" xfId="6012"/>
    <cellStyle name="Total 2 11 3" xfId="8011"/>
    <cellStyle name="Total 2 11 4" xfId="11049"/>
    <cellStyle name="Total 2 11 5" xfId="13433"/>
    <cellStyle name="Total 2 11 6" xfId="16408"/>
    <cellStyle name="Total 2 11 7" xfId="18129"/>
    <cellStyle name="Total 2 11 8" xfId="21104"/>
    <cellStyle name="Total 2 11 9" xfId="22722"/>
    <cellStyle name="Total 2 12" xfId="3535"/>
    <cellStyle name="Total 2 12 2" xfId="6073"/>
    <cellStyle name="Total 2 12 3" xfId="8466"/>
    <cellStyle name="Total 2 12 4" xfId="11881"/>
    <cellStyle name="Total 2 12 5" xfId="14347"/>
    <cellStyle name="Total 2 12 6" xfId="15426"/>
    <cellStyle name="Total 2 12 7" xfId="19043"/>
    <cellStyle name="Total 2 12 8" xfId="20122"/>
    <cellStyle name="Total 2 12 9" xfId="23557"/>
    <cellStyle name="Total 2 13" xfId="3578"/>
    <cellStyle name="Total 2 13 2" xfId="6116"/>
    <cellStyle name="Total 2 13 3" xfId="9696"/>
    <cellStyle name="Total 2 13 4" xfId="11858"/>
    <cellStyle name="Total 2 13 5" xfId="14060"/>
    <cellStyle name="Total 2 13 6" xfId="15701"/>
    <cellStyle name="Total 2 13 7" xfId="18756"/>
    <cellStyle name="Total 2 13 8" xfId="20397"/>
    <cellStyle name="Total 2 13 9" xfId="23294"/>
    <cellStyle name="Total 2 14" xfId="3213"/>
    <cellStyle name="Total 2 14 2" xfId="5751"/>
    <cellStyle name="Total 2 14 3" xfId="8913"/>
    <cellStyle name="Total 2 14 4" xfId="10798"/>
    <cellStyle name="Total 2 14 5" xfId="13157"/>
    <cellStyle name="Total 2 14 6" xfId="16550"/>
    <cellStyle name="Total 2 14 7" xfId="17853"/>
    <cellStyle name="Total 2 14 8" xfId="21246"/>
    <cellStyle name="Total 2 14 9" xfId="22469"/>
    <cellStyle name="Total 2 15" xfId="3647"/>
    <cellStyle name="Total 2 15 2" xfId="6185"/>
    <cellStyle name="Total 2 15 3" xfId="7978"/>
    <cellStyle name="Total 2 15 4" xfId="10251"/>
    <cellStyle name="Total 2 15 5" xfId="12559"/>
    <cellStyle name="Total 2 15 6" xfId="15682"/>
    <cellStyle name="Total 2 15 7" xfId="17255"/>
    <cellStyle name="Total 2 15 8" xfId="20378"/>
    <cellStyle name="Total 2 15 9" xfId="21920"/>
    <cellStyle name="Total 2 16" xfId="3690"/>
    <cellStyle name="Total 2 16 2" xfId="6228"/>
    <cellStyle name="Total 2 16 3" xfId="8484"/>
    <cellStyle name="Total 2 16 4" xfId="12061"/>
    <cellStyle name="Total 2 16 5" xfId="14541"/>
    <cellStyle name="Total 2 16 6" xfId="14442"/>
    <cellStyle name="Total 2 16 7" xfId="19237"/>
    <cellStyle name="Total 2 16 8" xfId="19138"/>
    <cellStyle name="Total 2 16 9" xfId="23733"/>
    <cellStyle name="Total 2 17" xfId="3709"/>
    <cellStyle name="Total 2 17 2" xfId="6247"/>
    <cellStyle name="Total 2 17 3" xfId="10121"/>
    <cellStyle name="Total 2 17 4" xfId="10426"/>
    <cellStyle name="Total 2 17 5" xfId="14863"/>
    <cellStyle name="Total 2 17 6" xfId="16457"/>
    <cellStyle name="Total 2 17 7" xfId="19559"/>
    <cellStyle name="Total 2 17 8" xfId="21153"/>
    <cellStyle name="Total 2 17 9" xfId="24035"/>
    <cellStyle name="Total 2 18" xfId="3752"/>
    <cellStyle name="Total 2 18 2" xfId="6290"/>
    <cellStyle name="Total 2 18 3" xfId="8719"/>
    <cellStyle name="Total 2 18 4" xfId="11941"/>
    <cellStyle name="Total 2 18 5" xfId="13353"/>
    <cellStyle name="Total 2 18 6" xfId="15211"/>
    <cellStyle name="Total 2 18 7" xfId="18049"/>
    <cellStyle name="Total 2 18 8" xfId="19907"/>
    <cellStyle name="Total 2 18 9" xfId="22652"/>
    <cellStyle name="Total 2 19" xfId="3771"/>
    <cellStyle name="Total 2 19 2" xfId="6309"/>
    <cellStyle name="Total 2 19 3" xfId="8543"/>
    <cellStyle name="Total 2 19 4" xfId="11768"/>
    <cellStyle name="Total 2 19 5" xfId="14220"/>
    <cellStyle name="Total 2 19 6" xfId="16589"/>
    <cellStyle name="Total 2 19 7" xfId="18916"/>
    <cellStyle name="Total 2 19 8" xfId="21285"/>
    <cellStyle name="Total 2 19 9" xfId="23442"/>
    <cellStyle name="Total 2 2" xfId="3102"/>
    <cellStyle name="Total 2 2 10" xfId="25949"/>
    <cellStyle name="Total 2 2 2" xfId="5640"/>
    <cellStyle name="Total 2 2 3" xfId="9757"/>
    <cellStyle name="Total 2 2 4" xfId="11947"/>
    <cellStyle name="Total 2 2 5" xfId="14420"/>
    <cellStyle name="Total 2 2 6" xfId="14243"/>
    <cellStyle name="Total 2 2 7" xfId="19116"/>
    <cellStyle name="Total 2 2 8" xfId="18939"/>
    <cellStyle name="Total 2 2 9" xfId="23622"/>
    <cellStyle name="Total 2 20" xfId="3819"/>
    <cellStyle name="Total 2 20 2" xfId="6357"/>
    <cellStyle name="Total 2 20 3" xfId="9819"/>
    <cellStyle name="Total 2 20 4" xfId="12095"/>
    <cellStyle name="Total 2 20 5" xfId="14821"/>
    <cellStyle name="Total 2 20 6" xfId="16090"/>
    <cellStyle name="Total 2 20 7" xfId="19517"/>
    <cellStyle name="Total 2 20 8" xfId="20786"/>
    <cellStyle name="Total 2 20 9" xfId="24005"/>
    <cellStyle name="Total 2 21" xfId="3864"/>
    <cellStyle name="Total 2 21 2" xfId="6402"/>
    <cellStyle name="Total 2 21 3" xfId="8148"/>
    <cellStyle name="Total 2 21 4" xfId="11254"/>
    <cellStyle name="Total 2 21 5" xfId="13659"/>
    <cellStyle name="Total 2 21 6" xfId="15766"/>
    <cellStyle name="Total 2 21 7" xfId="18355"/>
    <cellStyle name="Total 2 21 8" xfId="20462"/>
    <cellStyle name="Total 2 21 9" xfId="22928"/>
    <cellStyle name="Total 2 22" xfId="3883"/>
    <cellStyle name="Total 2 22 2" xfId="6421"/>
    <cellStyle name="Total 2 22 3" xfId="9956"/>
    <cellStyle name="Total 2 22 4" xfId="11677"/>
    <cellStyle name="Total 2 22 5" xfId="14124"/>
    <cellStyle name="Total 2 22 6" xfId="16853"/>
    <cellStyle name="Total 2 22 7" xfId="18820"/>
    <cellStyle name="Total 2 22 8" xfId="21549"/>
    <cellStyle name="Total 2 22 9" xfId="23351"/>
    <cellStyle name="Total 2 23" xfId="3926"/>
    <cellStyle name="Total 2 23 2" xfId="6464"/>
    <cellStyle name="Total 2 23 3" xfId="9781"/>
    <cellStyle name="Total 2 23 4" xfId="11225"/>
    <cellStyle name="Total 2 23 5" xfId="13629"/>
    <cellStyle name="Total 2 23 6" xfId="15865"/>
    <cellStyle name="Total 2 23 7" xfId="18325"/>
    <cellStyle name="Total 2 23 8" xfId="20561"/>
    <cellStyle name="Total 2 23 9" xfId="22900"/>
    <cellStyle name="Total 2 24" xfId="3969"/>
    <cellStyle name="Total 2 24 2" xfId="6507"/>
    <cellStyle name="Total 2 24 3" xfId="8012"/>
    <cellStyle name="Total 2 24 4" xfId="12216"/>
    <cellStyle name="Total 2 24 5" xfId="14838"/>
    <cellStyle name="Total 2 24 6" xfId="16629"/>
    <cellStyle name="Total 2 24 7" xfId="19534"/>
    <cellStyle name="Total 2 24 8" xfId="21325"/>
    <cellStyle name="Total 2 24 9" xfId="24019"/>
    <cellStyle name="Total 2 25" xfId="4012"/>
    <cellStyle name="Total 2 25 2" xfId="6550"/>
    <cellStyle name="Total 2 25 3" xfId="9571"/>
    <cellStyle name="Total 2 25 4" xfId="10468"/>
    <cellStyle name="Total 2 25 5" xfId="12800"/>
    <cellStyle name="Total 2 25 6" xfId="12573"/>
    <cellStyle name="Total 2 25 7" xfId="17496"/>
    <cellStyle name="Total 2 25 8" xfId="17269"/>
    <cellStyle name="Total 2 25 9" xfId="22138"/>
    <cellStyle name="Total 2 26" xfId="4031"/>
    <cellStyle name="Total 2 26 2" xfId="6569"/>
    <cellStyle name="Total 2 26 3" xfId="9976"/>
    <cellStyle name="Total 2 26 4" xfId="10760"/>
    <cellStyle name="Total 2 26 5" xfId="13115"/>
    <cellStyle name="Total 2 26 6" xfId="16151"/>
    <cellStyle name="Total 2 26 7" xfId="17811"/>
    <cellStyle name="Total 2 26 8" xfId="20847"/>
    <cellStyle name="Total 2 26 9" xfId="22432"/>
    <cellStyle name="Total 2 27" xfId="4081"/>
    <cellStyle name="Total 2 27 2" xfId="6619"/>
    <cellStyle name="Total 2 27 3" xfId="5459"/>
    <cellStyle name="Total 2 27 4" xfId="11988"/>
    <cellStyle name="Total 2 27 5" xfId="14466"/>
    <cellStyle name="Total 2 27 6" xfId="15514"/>
    <cellStyle name="Total 2 27 7" xfId="19162"/>
    <cellStyle name="Total 2 27 8" xfId="20210"/>
    <cellStyle name="Total 2 27 9" xfId="23663"/>
    <cellStyle name="Total 2 28" xfId="4117"/>
    <cellStyle name="Total 2 28 2" xfId="6655"/>
    <cellStyle name="Total 2 28 3" xfId="7872"/>
    <cellStyle name="Total 2 28 4" xfId="11527"/>
    <cellStyle name="Total 2 28 5" xfId="13956"/>
    <cellStyle name="Total 2 28 6" xfId="16506"/>
    <cellStyle name="Total 2 28 7" xfId="18652"/>
    <cellStyle name="Total 2 28 8" xfId="21202"/>
    <cellStyle name="Total 2 28 9" xfId="23201"/>
    <cellStyle name="Total 2 29" xfId="4160"/>
    <cellStyle name="Total 2 29 2" xfId="6698"/>
    <cellStyle name="Total 2 29 3" xfId="9221"/>
    <cellStyle name="Total 2 29 4" xfId="11457"/>
    <cellStyle name="Total 2 29 5" xfId="13878"/>
    <cellStyle name="Total 2 29 6" xfId="15887"/>
    <cellStyle name="Total 2 29 7" xfId="18574"/>
    <cellStyle name="Total 2 29 8" xfId="20583"/>
    <cellStyle name="Total 2 29 9" xfId="23132"/>
    <cellStyle name="Total 2 3" xfId="3148"/>
    <cellStyle name="Total 2 3 10" xfId="25950"/>
    <cellStyle name="Total 2 3 2" xfId="5686"/>
    <cellStyle name="Total 2 3 3" xfId="9295"/>
    <cellStyle name="Total 2 3 4" xfId="11514"/>
    <cellStyle name="Total 2 3 5" xfId="13942"/>
    <cellStyle name="Total 2 3 6" xfId="16472"/>
    <cellStyle name="Total 2 3 7" xfId="18638"/>
    <cellStyle name="Total 2 3 8" xfId="21168"/>
    <cellStyle name="Total 2 3 9" xfId="23188"/>
    <cellStyle name="Total 2 30" xfId="4203"/>
    <cellStyle name="Total 2 30 2" xfId="6741"/>
    <cellStyle name="Total 2 30 3" xfId="8988"/>
    <cellStyle name="Total 2 30 4" xfId="9442"/>
    <cellStyle name="Total 2 30 5" xfId="12374"/>
    <cellStyle name="Total 2 30 6" xfId="16053"/>
    <cellStyle name="Total 2 30 7" xfId="17070"/>
    <cellStyle name="Total 2 30 8" xfId="20749"/>
    <cellStyle name="Total 2 30 9" xfId="21759"/>
    <cellStyle name="Total 2 31" xfId="4245"/>
    <cellStyle name="Total 2 31 2" xfId="6783"/>
    <cellStyle name="Total 2 31 3" xfId="9429"/>
    <cellStyle name="Total 2 31 4" xfId="11797"/>
    <cellStyle name="Total 2 31 5" xfId="14254"/>
    <cellStyle name="Total 2 31 6" xfId="15642"/>
    <cellStyle name="Total 2 31 7" xfId="18950"/>
    <cellStyle name="Total 2 31 8" xfId="20338"/>
    <cellStyle name="Total 2 31 9" xfId="23472"/>
    <cellStyle name="Total 2 32" xfId="4288"/>
    <cellStyle name="Total 2 32 2" xfId="6826"/>
    <cellStyle name="Total 2 32 3" xfId="8003"/>
    <cellStyle name="Total 2 32 4" xfId="11813"/>
    <cellStyle name="Total 2 32 5" xfId="14270"/>
    <cellStyle name="Total 2 32 6" xfId="16144"/>
    <cellStyle name="Total 2 32 7" xfId="18966"/>
    <cellStyle name="Total 2 32 8" xfId="20840"/>
    <cellStyle name="Total 2 32 9" xfId="23488"/>
    <cellStyle name="Total 2 33" xfId="4331"/>
    <cellStyle name="Total 2 33 2" xfId="6869"/>
    <cellStyle name="Total 2 33 3" xfId="10153"/>
    <cellStyle name="Total 2 33 4" xfId="12143"/>
    <cellStyle name="Total 2 33 5" xfId="14626"/>
    <cellStyle name="Total 2 33 6" xfId="13303"/>
    <cellStyle name="Total 2 33 7" xfId="19322"/>
    <cellStyle name="Total 2 33 8" xfId="17999"/>
    <cellStyle name="Total 2 33 9" xfId="23817"/>
    <cellStyle name="Total 2 34" xfId="4374"/>
    <cellStyle name="Total 2 34 2" xfId="6912"/>
    <cellStyle name="Total 2 34 3" xfId="9510"/>
    <cellStyle name="Total 2 34 4" xfId="11390"/>
    <cellStyle name="Total 2 34 5" xfId="13805"/>
    <cellStyle name="Total 2 34 6" xfId="16080"/>
    <cellStyle name="Total 2 34 7" xfId="18501"/>
    <cellStyle name="Total 2 34 8" xfId="20776"/>
    <cellStyle name="Total 2 34 9" xfId="23064"/>
    <cellStyle name="Total 2 35" xfId="4417"/>
    <cellStyle name="Total 2 35 2" xfId="6955"/>
    <cellStyle name="Total 2 35 3" xfId="5507"/>
    <cellStyle name="Total 2 35 4" xfId="10601"/>
    <cellStyle name="Total 2 35 5" xfId="12949"/>
    <cellStyle name="Total 2 35 6" xfId="15889"/>
    <cellStyle name="Total 2 35 7" xfId="17645"/>
    <cellStyle name="Total 2 35 8" xfId="20585"/>
    <cellStyle name="Total 2 35 9" xfId="22274"/>
    <cellStyle name="Total 2 36" xfId="4460"/>
    <cellStyle name="Total 2 36 2" xfId="6998"/>
    <cellStyle name="Total 2 36 3" xfId="8536"/>
    <cellStyle name="Total 2 36 4" xfId="10555"/>
    <cellStyle name="Total 2 36 5" xfId="12898"/>
    <cellStyle name="Total 2 36 6" xfId="16652"/>
    <cellStyle name="Total 2 36 7" xfId="17594"/>
    <cellStyle name="Total 2 36 8" xfId="21348"/>
    <cellStyle name="Total 2 36 9" xfId="22226"/>
    <cellStyle name="Total 2 37" xfId="4510"/>
    <cellStyle name="Total 2 37 2" xfId="7048"/>
    <cellStyle name="Total 2 37 3" xfId="9143"/>
    <cellStyle name="Total 2 37 4" xfId="11129"/>
    <cellStyle name="Total 2 37 5" xfId="13524"/>
    <cellStyle name="Total 2 37 6" xfId="15929"/>
    <cellStyle name="Total 2 37 7" xfId="18220"/>
    <cellStyle name="Total 2 37 8" xfId="20625"/>
    <cellStyle name="Total 2 37 9" xfId="22802"/>
    <cellStyle name="Total 2 38" xfId="4545"/>
    <cellStyle name="Total 2 38 2" xfId="7083"/>
    <cellStyle name="Total 2 38 3" xfId="8509"/>
    <cellStyle name="Total 2 38 4" xfId="9631"/>
    <cellStyle name="Total 2 38 5" xfId="12533"/>
    <cellStyle name="Total 2 38 6" xfId="16860"/>
    <cellStyle name="Total 2 38 7" xfId="17229"/>
    <cellStyle name="Total 2 38 8" xfId="21556"/>
    <cellStyle name="Total 2 38 9" xfId="21897"/>
    <cellStyle name="Total 2 39" xfId="4589"/>
    <cellStyle name="Total 2 39 2" xfId="7127"/>
    <cellStyle name="Total 2 39 3" xfId="9206"/>
    <cellStyle name="Total 2 39 4" xfId="12243"/>
    <cellStyle name="Total 2 39 5" xfId="12795"/>
    <cellStyle name="Total 2 39 6" xfId="15294"/>
    <cellStyle name="Total 2 39 7" xfId="17491"/>
    <cellStyle name="Total 2 39 8" xfId="19990"/>
    <cellStyle name="Total 2 39 9" xfId="22134"/>
    <cellStyle name="Total 2 4" xfId="3191"/>
    <cellStyle name="Total 2 4 10" xfId="25951"/>
    <cellStyle name="Total 2 4 2" xfId="5729"/>
    <cellStyle name="Total 2 4 3" xfId="8013"/>
    <cellStyle name="Total 2 4 4" xfId="10527"/>
    <cellStyle name="Total 2 4 5" xfId="12868"/>
    <cellStyle name="Total 2 4 6" xfId="16302"/>
    <cellStyle name="Total 2 4 7" xfId="17564"/>
    <cellStyle name="Total 2 4 8" xfId="20998"/>
    <cellStyle name="Total 2 4 9" xfId="22198"/>
    <cellStyle name="Total 2 40" xfId="4632"/>
    <cellStyle name="Total 2 40 2" xfId="7170"/>
    <cellStyle name="Total 2 40 3" xfId="8245"/>
    <cellStyle name="Total 2 40 4" xfId="10461"/>
    <cellStyle name="Total 2 40 5" xfId="12793"/>
    <cellStyle name="Total 2 40 6" xfId="15744"/>
    <cellStyle name="Total 2 40 7" xfId="17489"/>
    <cellStyle name="Total 2 40 8" xfId="20440"/>
    <cellStyle name="Total 2 40 9" xfId="22132"/>
    <cellStyle name="Total 2 41" xfId="4675"/>
    <cellStyle name="Total 2 41 2" xfId="7213"/>
    <cellStyle name="Total 2 41 3" xfId="9255"/>
    <cellStyle name="Total 2 41 4" xfId="11934"/>
    <cellStyle name="Total 2 41 5" xfId="14407"/>
    <cellStyle name="Total 2 41 6" xfId="15354"/>
    <cellStyle name="Total 2 41 7" xfId="19103"/>
    <cellStyle name="Total 2 41 8" xfId="20050"/>
    <cellStyle name="Total 2 41 9" xfId="23609"/>
    <cellStyle name="Total 2 42" xfId="4717"/>
    <cellStyle name="Total 2 42 2" xfId="7255"/>
    <cellStyle name="Total 2 42 3" xfId="8110"/>
    <cellStyle name="Total 2 42 4" xfId="11478"/>
    <cellStyle name="Total 2 42 5" xfId="13902"/>
    <cellStyle name="Total 2 42 6" xfId="12309"/>
    <cellStyle name="Total 2 42 7" xfId="18598"/>
    <cellStyle name="Total 2 42 8" xfId="17005"/>
    <cellStyle name="Total 2 42 9" xfId="23153"/>
    <cellStyle name="Total 2 43" xfId="4760"/>
    <cellStyle name="Total 2 43 2" xfId="7298"/>
    <cellStyle name="Total 2 43 3" xfId="9265"/>
    <cellStyle name="Total 2 43 4" xfId="12132"/>
    <cellStyle name="Total 2 43 5" xfId="14614"/>
    <cellStyle name="Total 2 43 6" xfId="16317"/>
    <cellStyle name="Total 2 43 7" xfId="19310"/>
    <cellStyle name="Total 2 43 8" xfId="21013"/>
    <cellStyle name="Total 2 43 9" xfId="23806"/>
    <cellStyle name="Total 2 44" xfId="4779"/>
    <cellStyle name="Total 2 44 2" xfId="7317"/>
    <cellStyle name="Total 2 44 3" xfId="9081"/>
    <cellStyle name="Total 2 44 4" xfId="11863"/>
    <cellStyle name="Total 2 44 5" xfId="14326"/>
    <cellStyle name="Total 2 44 6" xfId="15124"/>
    <cellStyle name="Total 2 44 7" xfId="19022"/>
    <cellStyle name="Total 2 44 8" xfId="19820"/>
    <cellStyle name="Total 2 44 9" xfId="23539"/>
    <cellStyle name="Total 2 45" xfId="4822"/>
    <cellStyle name="Total 2 45 2" xfId="7360"/>
    <cellStyle name="Total 2 45 3" xfId="9131"/>
    <cellStyle name="Total 2 45 4" xfId="11250"/>
    <cellStyle name="Total 2 45 5" xfId="13655"/>
    <cellStyle name="Total 2 45 6" xfId="15605"/>
    <cellStyle name="Total 2 45 7" xfId="18351"/>
    <cellStyle name="Total 2 45 8" xfId="20301"/>
    <cellStyle name="Total 2 45 9" xfId="22924"/>
    <cellStyle name="Total 2 46" xfId="4865"/>
    <cellStyle name="Total 2 46 2" xfId="7403"/>
    <cellStyle name="Total 2 46 3" xfId="8925"/>
    <cellStyle name="Total 2 46 4" xfId="10960"/>
    <cellStyle name="Total 2 46 5" xfId="13331"/>
    <cellStyle name="Total 2 46 6" xfId="16866"/>
    <cellStyle name="Total 2 46 7" xfId="18027"/>
    <cellStyle name="Total 2 46 8" xfId="21562"/>
    <cellStyle name="Total 2 46 9" xfId="22631"/>
    <cellStyle name="Total 2 47" xfId="4911"/>
    <cellStyle name="Total 2 47 2" xfId="7449"/>
    <cellStyle name="Total 2 47 3" xfId="9258"/>
    <cellStyle name="Total 2 47 4" xfId="9307"/>
    <cellStyle name="Total 2 47 5" xfId="12514"/>
    <cellStyle name="Total 2 47 6" xfId="16664"/>
    <cellStyle name="Total 2 47 7" xfId="17210"/>
    <cellStyle name="Total 2 47 8" xfId="21360"/>
    <cellStyle name="Total 2 47 9" xfId="21881"/>
    <cellStyle name="Total 2 48" xfId="4944"/>
    <cellStyle name="Total 2 48 2" xfId="7482"/>
    <cellStyle name="Total 2 48 3" xfId="8239"/>
    <cellStyle name="Total 2 48 4" xfId="5632"/>
    <cellStyle name="Total 2 48 5" xfId="14938"/>
    <cellStyle name="Total 2 48 6" xfId="16451"/>
    <cellStyle name="Total 2 48 7" xfId="19634"/>
    <cellStyle name="Total 2 48 8" xfId="21147"/>
    <cellStyle name="Total 2 48 9" xfId="24101"/>
    <cellStyle name="Total 2 49" xfId="4982"/>
    <cellStyle name="Total 2 49 2" xfId="7520"/>
    <cellStyle name="Total 2 49 3" xfId="9998"/>
    <cellStyle name="Total 2 49 4" xfId="12300"/>
    <cellStyle name="Total 2 49 5" xfId="12357"/>
    <cellStyle name="Total 2 49 6" xfId="16847"/>
    <cellStyle name="Total 2 49 7" xfId="17053"/>
    <cellStyle name="Total 2 49 8" xfId="21543"/>
    <cellStyle name="Total 2 49 9" xfId="21744"/>
    <cellStyle name="Total 2 5" xfId="3234"/>
    <cellStyle name="Total 2 5 2" xfId="5772"/>
    <cellStyle name="Total 2 5 3" xfId="8162"/>
    <cellStyle name="Total 2 5 4" xfId="11233"/>
    <cellStyle name="Total 2 5 5" xfId="13638"/>
    <cellStyle name="Total 2 5 6" xfId="16212"/>
    <cellStyle name="Total 2 5 7" xfId="18334"/>
    <cellStyle name="Total 2 5 8" xfId="20908"/>
    <cellStyle name="Total 2 5 9" xfId="22907"/>
    <cellStyle name="Total 2 50" xfId="5020"/>
    <cellStyle name="Total 2 50 2" xfId="7558"/>
    <cellStyle name="Total 2 50 3" xfId="9566"/>
    <cellStyle name="Total 2 50 4" xfId="10344"/>
    <cellStyle name="Total 2 50 5" xfId="12665"/>
    <cellStyle name="Total 2 50 6" xfId="14664"/>
    <cellStyle name="Total 2 50 7" xfId="17361"/>
    <cellStyle name="Total 2 50 8" xfId="19360"/>
    <cellStyle name="Total 2 50 9" xfId="22015"/>
    <cellStyle name="Total 2 51" xfId="5056"/>
    <cellStyle name="Total 2 51 2" xfId="7594"/>
    <cellStyle name="Total 2 51 3" xfId="9688"/>
    <cellStyle name="Total 2 51 4" xfId="11356"/>
    <cellStyle name="Total 2 51 5" xfId="13768"/>
    <cellStyle name="Total 2 51 6" xfId="15125"/>
    <cellStyle name="Total 2 51 7" xfId="18464"/>
    <cellStyle name="Total 2 51 8" xfId="19821"/>
    <cellStyle name="Total 2 51 9" xfId="23030"/>
    <cellStyle name="Total 2 52" xfId="5086"/>
    <cellStyle name="Total 2 52 2" xfId="7624"/>
    <cellStyle name="Total 2 52 3" xfId="8891"/>
    <cellStyle name="Total 2 52 4" xfId="10346"/>
    <cellStyle name="Total 2 52 5" xfId="12668"/>
    <cellStyle name="Total 2 52 6" xfId="16597"/>
    <cellStyle name="Total 2 52 7" xfId="17364"/>
    <cellStyle name="Total 2 52 8" xfId="21293"/>
    <cellStyle name="Total 2 52 9" xfId="22017"/>
    <cellStyle name="Total 2 53" xfId="5112"/>
    <cellStyle name="Total 2 53 2" xfId="7650"/>
    <cellStyle name="Total 2 53 3" xfId="10106"/>
    <cellStyle name="Total 2 53 4" xfId="10929"/>
    <cellStyle name="Total 2 53 5" xfId="13299"/>
    <cellStyle name="Total 2 53 6" xfId="16242"/>
    <cellStyle name="Total 2 53 7" xfId="17995"/>
    <cellStyle name="Total 2 53 8" xfId="20938"/>
    <cellStyle name="Total 2 53 9" xfId="22600"/>
    <cellStyle name="Total 2 54" xfId="5160"/>
    <cellStyle name="Total 2 54 2" xfId="7698"/>
    <cellStyle name="Total 2 54 3" xfId="9228"/>
    <cellStyle name="Total 2 54 4" xfId="11124"/>
    <cellStyle name="Total 2 54 5" xfId="13519"/>
    <cellStyle name="Total 2 54 6" xfId="16030"/>
    <cellStyle name="Total 2 54 7" xfId="18215"/>
    <cellStyle name="Total 2 54 8" xfId="20726"/>
    <cellStyle name="Total 2 54 9" xfId="22797"/>
    <cellStyle name="Total 2 55" xfId="5229"/>
    <cellStyle name="Total 2 55 2" xfId="7768"/>
    <cellStyle name="Total 2 55 3" xfId="9235"/>
    <cellStyle name="Total 2 55 4" xfId="12030"/>
    <cellStyle name="Total 2 55 5" xfId="14511"/>
    <cellStyle name="Total 2 55 6" xfId="12788"/>
    <cellStyle name="Total 2 55 7" xfId="19207"/>
    <cellStyle name="Total 2 55 8" xfId="17484"/>
    <cellStyle name="Total 2 55 9" xfId="23705"/>
    <cellStyle name="Total 2 56" xfId="5267"/>
    <cellStyle name="Total 2 56 2" xfId="9934"/>
    <cellStyle name="Total 2 56 3" xfId="11063"/>
    <cellStyle name="Total 2 56 4" xfId="13451"/>
    <cellStyle name="Total 2 56 5" xfId="16706"/>
    <cellStyle name="Total 2 56 6" xfId="18147"/>
    <cellStyle name="Total 2 56 7" xfId="21402"/>
    <cellStyle name="Total 2 56 8" xfId="22736"/>
    <cellStyle name="Total 2 57" xfId="9129"/>
    <cellStyle name="Total 2 58" xfId="11140"/>
    <cellStyle name="Total 2 59" xfId="13536"/>
    <cellStyle name="Total 2 6" xfId="3277"/>
    <cellStyle name="Total 2 6 2" xfId="5815"/>
    <cellStyle name="Total 2 6 3" xfId="10019"/>
    <cellStyle name="Total 2 6 4" xfId="9404"/>
    <cellStyle name="Total 2 6 5" xfId="12510"/>
    <cellStyle name="Total 2 6 6" xfId="15402"/>
    <cellStyle name="Total 2 6 7" xfId="17206"/>
    <cellStyle name="Total 2 6 8" xfId="20098"/>
    <cellStyle name="Total 2 6 9" xfId="21877"/>
    <cellStyle name="Total 2 60" xfId="15954"/>
    <cellStyle name="Total 2 61" xfId="18232"/>
    <cellStyle name="Total 2 62" xfId="20650"/>
    <cellStyle name="Total 2 63" xfId="22813"/>
    <cellStyle name="Total 2 64" xfId="2983"/>
    <cellStyle name="Total 2 65" xfId="25948"/>
    <cellStyle name="Total 2 7" xfId="3320"/>
    <cellStyle name="Total 2 7 2" xfId="5858"/>
    <cellStyle name="Total 2 7 3" xfId="5531"/>
    <cellStyle name="Total 2 7 4" xfId="11982"/>
    <cellStyle name="Total 2 7 5" xfId="14460"/>
    <cellStyle name="Total 2 7 6" xfId="15432"/>
    <cellStyle name="Total 2 7 7" xfId="19156"/>
    <cellStyle name="Total 2 7 8" xfId="20128"/>
    <cellStyle name="Total 2 7 9" xfId="23657"/>
    <cellStyle name="Total 2 8" xfId="3363"/>
    <cellStyle name="Total 2 8 2" xfId="5901"/>
    <cellStyle name="Total 2 8 3" xfId="8985"/>
    <cellStyle name="Total 2 8 4" xfId="10838"/>
    <cellStyle name="Total 2 8 5" xfId="13203"/>
    <cellStyle name="Total 2 8 6" xfId="16056"/>
    <cellStyle name="Total 2 8 7" xfId="17899"/>
    <cellStyle name="Total 2 8 8" xfId="20752"/>
    <cellStyle name="Total 2 8 9" xfId="22509"/>
    <cellStyle name="Total 2 9" xfId="3406"/>
    <cellStyle name="Total 2 9 2" xfId="5944"/>
    <cellStyle name="Total 2 9 3" xfId="8343"/>
    <cellStyle name="Total 2 9 4" xfId="10554"/>
    <cellStyle name="Total 2 9 5" xfId="12897"/>
    <cellStyle name="Total 2 9 6" xfId="15876"/>
    <cellStyle name="Total 2 9 7" xfId="17593"/>
    <cellStyle name="Total 2 9 8" xfId="20572"/>
    <cellStyle name="Total 2 9 9" xfId="22225"/>
    <cellStyle name="Total 9" xfId="26143"/>
    <cellStyle name="w" xfId="1722"/>
    <cellStyle name="Warning Text 2" xfId="1723"/>
    <cellStyle name="Warning Text 2 2" xfId="1724"/>
    <cellStyle name="Warning Text 2 2 3" xfId="25952"/>
    <cellStyle name="Warning Text 2 3" xfId="2984"/>
    <cellStyle name="Warning Text 2 3 2" xfId="25953"/>
    <cellStyle name="Warning Text 2 4" xfId="26237"/>
    <cellStyle name="XComma" xfId="1725"/>
    <cellStyle name="XComma 0.0" xfId="1726"/>
    <cellStyle name="XComma 0.00" xfId="1727"/>
    <cellStyle name="XComma 0.000" xfId="1728"/>
    <cellStyle name="XCurrency" xfId="1729"/>
    <cellStyle name="XCurrency 0.0" xfId="1730"/>
    <cellStyle name="XCurrency 0.00" xfId="1731"/>
    <cellStyle name="XCurrency 0.000" xfId="1732"/>
    <cellStyle name="yra" xfId="1733"/>
    <cellStyle name="yrActual" xfId="1734"/>
    <cellStyle name="yre" xfId="1735"/>
    <cellStyle name="yrExpect" xfId="1736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9"/>
  <sheetViews>
    <sheetView tabSelected="1" zoomScaleNormal="100" workbookViewId="0">
      <selection sqref="A1:Y1"/>
    </sheetView>
  </sheetViews>
  <sheetFormatPr defaultColWidth="9.109375" defaultRowHeight="13.2"/>
  <cols>
    <col min="1" max="1" width="17" style="95" customWidth="1"/>
    <col min="2" max="2" width="18" style="47" customWidth="1"/>
    <col min="3" max="3" width="17.44140625" style="176" customWidth="1"/>
    <col min="4" max="4" width="13.5546875" style="47" customWidth="1"/>
    <col min="5" max="7" width="15.109375" style="47" bestFit="1" customWidth="1"/>
    <col min="8" max="9" width="14" style="47" bestFit="1" customWidth="1"/>
    <col min="10" max="10" width="12.5546875" style="47" customWidth="1"/>
    <col min="11" max="11" width="15.5546875" style="47" customWidth="1"/>
    <col min="12" max="12" width="13.5546875" style="47" customWidth="1"/>
    <col min="13" max="13" width="14.44140625" style="47" customWidth="1"/>
    <col min="14" max="14" width="13.44140625" style="47" customWidth="1"/>
    <col min="15" max="15" width="10.5546875" style="47" customWidth="1"/>
    <col min="16" max="17" width="12" style="47" bestFit="1" customWidth="1"/>
    <col min="18" max="18" width="10.88671875" style="47" customWidth="1"/>
    <col min="19" max="19" width="12" style="47" customWidth="1"/>
    <col min="20" max="20" width="15.44140625" style="47" customWidth="1"/>
    <col min="21" max="21" width="14.109375" style="47" bestFit="1" customWidth="1"/>
    <col min="22" max="22" width="13.44140625" style="47" customWidth="1"/>
    <col min="23" max="23" width="12" style="47" bestFit="1" customWidth="1"/>
    <col min="24" max="24" width="15.44140625" style="47" customWidth="1"/>
    <col min="25" max="25" width="12.88671875" style="47" customWidth="1"/>
    <col min="26" max="26" width="12" style="47" bestFit="1" customWidth="1"/>
    <col min="27" max="28" width="15.5546875" style="52" bestFit="1" customWidth="1"/>
    <col min="29" max="29" width="15.44140625" style="35" bestFit="1" customWidth="1"/>
    <col min="30" max="30" width="12.44140625" style="35" bestFit="1" customWidth="1"/>
    <col min="31" max="16384" width="9.109375" style="35"/>
  </cols>
  <sheetData>
    <row r="1" spans="1:30" s="52" customFormat="1" ht="13.5" customHeight="1">
      <c r="A1" s="214" t="s">
        <v>512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"/>
    </row>
    <row r="2" spans="1:30" s="52" customFormat="1" ht="25.95" customHeight="1">
      <c r="A2" s="16"/>
      <c r="B2" s="1"/>
      <c r="C2" s="1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30" s="52" customFormat="1" ht="13.8" thickBot="1">
      <c r="A3" s="80" t="s">
        <v>0</v>
      </c>
      <c r="B3" s="81"/>
      <c r="C3" s="159"/>
      <c r="D3" s="81"/>
      <c r="E3" s="81"/>
      <c r="F3" s="8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30" s="52" customFormat="1" ht="13.8" thickBot="1">
      <c r="A4" s="113" t="s">
        <v>1</v>
      </c>
      <c r="B4" s="114" t="s">
        <v>2</v>
      </c>
      <c r="C4" s="160" t="s">
        <v>3</v>
      </c>
      <c r="D4" s="211" t="s">
        <v>4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123"/>
      <c r="AA4" s="123"/>
      <c r="AB4" s="123"/>
    </row>
    <row r="5" spans="1:30" s="52" customFormat="1">
      <c r="A5" s="115" t="s">
        <v>5</v>
      </c>
      <c r="B5" s="116" t="s">
        <v>6</v>
      </c>
      <c r="C5" s="161" t="s">
        <v>6</v>
      </c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  <c r="Z5" s="116" t="s">
        <v>7</v>
      </c>
      <c r="AA5" s="124"/>
      <c r="AB5" s="124"/>
    </row>
    <row r="6" spans="1:30" s="52" customFormat="1">
      <c r="A6" s="115" t="s">
        <v>8</v>
      </c>
      <c r="B6" s="116" t="s">
        <v>9</v>
      </c>
      <c r="C6" s="161" t="s">
        <v>9</v>
      </c>
      <c r="D6" s="120" t="s">
        <v>10</v>
      </c>
      <c r="E6" s="116" t="s">
        <v>11</v>
      </c>
      <c r="F6" s="116" t="s">
        <v>12</v>
      </c>
      <c r="G6" s="116" t="s">
        <v>13</v>
      </c>
      <c r="H6" s="116" t="s">
        <v>14</v>
      </c>
      <c r="I6" s="116" t="s">
        <v>15</v>
      </c>
      <c r="J6" s="116" t="s">
        <v>16</v>
      </c>
      <c r="K6" s="116" t="s">
        <v>17</v>
      </c>
      <c r="L6" s="116" t="s">
        <v>18</v>
      </c>
      <c r="M6" s="116" t="s">
        <v>19</v>
      </c>
      <c r="N6" s="116" t="s">
        <v>20</v>
      </c>
      <c r="O6" s="116" t="s">
        <v>175</v>
      </c>
      <c r="P6" s="116" t="s">
        <v>21</v>
      </c>
      <c r="Q6" s="116" t="s">
        <v>22</v>
      </c>
      <c r="R6" s="116" t="s">
        <v>23</v>
      </c>
      <c r="S6" s="116" t="s">
        <v>24</v>
      </c>
      <c r="T6" s="116" t="s">
        <v>25</v>
      </c>
      <c r="U6" s="116" t="s">
        <v>26</v>
      </c>
      <c r="V6" s="116" t="s">
        <v>27</v>
      </c>
      <c r="W6" s="116" t="s">
        <v>28</v>
      </c>
      <c r="X6" s="116" t="s">
        <v>29</v>
      </c>
      <c r="Y6" s="116" t="s">
        <v>30</v>
      </c>
      <c r="Z6" s="116" t="s">
        <v>31</v>
      </c>
      <c r="AA6" s="125" t="s">
        <v>493</v>
      </c>
      <c r="AB6" s="125" t="s">
        <v>476</v>
      </c>
    </row>
    <row r="7" spans="1:30" s="52" customFormat="1">
      <c r="A7" s="115"/>
      <c r="B7" s="116"/>
      <c r="C7" s="161" t="s">
        <v>616</v>
      </c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24"/>
      <c r="AB7" s="124"/>
    </row>
    <row r="8" spans="1:30" s="52" customFormat="1">
      <c r="A8" s="96" t="s">
        <v>32</v>
      </c>
      <c r="B8" s="18">
        <f>4634180.78/2</f>
        <v>2317090.39</v>
      </c>
      <c r="C8" s="162">
        <f>ROUND(B8/12,2)</f>
        <v>193090.87</v>
      </c>
      <c r="D8" s="38">
        <v>1.6500000000000001E-2</v>
      </c>
      <c r="E8" s="38">
        <v>0.1368</v>
      </c>
      <c r="F8" s="38">
        <v>5.7599999999999998E-2</v>
      </c>
      <c r="G8" s="38">
        <v>8.0399999999999999E-2</v>
      </c>
      <c r="H8" s="38">
        <v>4.1099999999999998E-2</v>
      </c>
      <c r="I8" s="38">
        <v>0.13389999999999999</v>
      </c>
      <c r="J8" s="38">
        <v>2.12E-2</v>
      </c>
      <c r="K8" s="38">
        <v>3.2500000000000001E-2</v>
      </c>
      <c r="L8" s="38">
        <v>1.7100000000000001E-2</v>
      </c>
      <c r="M8" s="38">
        <v>2.5999999999999999E-2</v>
      </c>
      <c r="N8" s="38">
        <v>0.13320000000000001</v>
      </c>
      <c r="O8" s="38">
        <v>1.89E-2</v>
      </c>
      <c r="P8" s="38">
        <v>0</v>
      </c>
      <c r="Q8" s="38">
        <v>3.8600000000000002E-2</v>
      </c>
      <c r="R8" s="38">
        <v>1.9E-2</v>
      </c>
      <c r="S8" s="38">
        <v>4.1999999999999997E-3</v>
      </c>
      <c r="T8" s="38">
        <v>5.3999999999999999E-2</v>
      </c>
      <c r="U8" s="38">
        <v>1.78E-2</v>
      </c>
      <c r="V8" s="38">
        <v>3.6700000000000003E-2</v>
      </c>
      <c r="W8" s="38">
        <v>4.7199999999999999E-2</v>
      </c>
      <c r="X8" s="38">
        <v>6.3899999999999998E-2</v>
      </c>
      <c r="Y8" s="38">
        <v>2.5999999999999999E-3</v>
      </c>
      <c r="Z8" s="5">
        <v>0</v>
      </c>
      <c r="AA8" s="5">
        <v>8.0000000000000004E-4</v>
      </c>
      <c r="AB8" s="5">
        <v>0</v>
      </c>
      <c r="AC8" s="67"/>
      <c r="AD8" s="55"/>
    </row>
    <row r="9" spans="1:30" s="52" customFormat="1">
      <c r="A9" s="97"/>
      <c r="B9" s="12"/>
      <c r="C9" s="162"/>
      <c r="D9" s="6">
        <f>$C8*D8</f>
        <v>3185.9993549999999</v>
      </c>
      <c r="E9" s="6">
        <f>$C8*E8</f>
        <v>26414.831016</v>
      </c>
      <c r="F9" s="6">
        <f>$C8*F8</f>
        <v>11122.034111999999</v>
      </c>
      <c r="G9" s="6">
        <f t="shared" ref="G9" si="0">$C8*G8</f>
        <v>15524.505948</v>
      </c>
      <c r="H9" s="6">
        <f t="shared" ref="H9" si="1">$C8*H8</f>
        <v>7936.0347569999994</v>
      </c>
      <c r="I9" s="6">
        <f t="shared" ref="I9:AB9" si="2">$C8*I8</f>
        <v>25854.867492999998</v>
      </c>
      <c r="J9" s="6">
        <f t="shared" si="2"/>
        <v>4093.5264440000001</v>
      </c>
      <c r="K9" s="6">
        <f t="shared" si="2"/>
        <v>6275.4532749999998</v>
      </c>
      <c r="L9" s="6">
        <f t="shared" si="2"/>
        <v>3301.853877</v>
      </c>
      <c r="M9" s="6">
        <f t="shared" si="2"/>
        <v>5020.3626199999999</v>
      </c>
      <c r="N9" s="6">
        <f t="shared" si="2"/>
        <v>25719.703884000002</v>
      </c>
      <c r="O9" s="6">
        <f t="shared" si="2"/>
        <v>3649.4174429999998</v>
      </c>
      <c r="P9" s="6">
        <f t="shared" si="2"/>
        <v>0</v>
      </c>
      <c r="Q9" s="6">
        <f t="shared" si="2"/>
        <v>7453.3075820000004</v>
      </c>
      <c r="R9" s="6">
        <f t="shared" si="2"/>
        <v>3668.7265299999999</v>
      </c>
      <c r="S9" s="6">
        <f t="shared" si="2"/>
        <v>810.98165399999993</v>
      </c>
      <c r="T9" s="6">
        <f t="shared" si="2"/>
        <v>10426.90698</v>
      </c>
      <c r="U9" s="6">
        <f t="shared" si="2"/>
        <v>3437.0174859999997</v>
      </c>
      <c r="V9" s="6">
        <f t="shared" si="2"/>
        <v>7086.4349290000009</v>
      </c>
      <c r="W9" s="6">
        <f t="shared" si="2"/>
        <v>9113.8890639999991</v>
      </c>
      <c r="X9" s="6">
        <f t="shared" si="2"/>
        <v>12338.506593</v>
      </c>
      <c r="Y9" s="6">
        <f t="shared" si="2"/>
        <v>502.03626199999997</v>
      </c>
      <c r="Z9" s="6">
        <f t="shared" si="2"/>
        <v>0</v>
      </c>
      <c r="AA9" s="6">
        <f t="shared" si="2"/>
        <v>154.47269600000001</v>
      </c>
      <c r="AB9" s="6">
        <f t="shared" si="2"/>
        <v>0</v>
      </c>
      <c r="AC9" s="67"/>
      <c r="AD9" s="55"/>
    </row>
    <row r="10" spans="1:30" s="52" customFormat="1">
      <c r="A10" s="98" t="s">
        <v>397</v>
      </c>
      <c r="B10" s="18">
        <v>2317090.39</v>
      </c>
      <c r="C10" s="162">
        <f t="shared" ref="C10:C72" si="3">ROUND(B10/12,2)</f>
        <v>193090.87</v>
      </c>
      <c r="D10" s="42"/>
      <c r="E10" s="42"/>
      <c r="F10" s="42">
        <v>0.30459999999999998</v>
      </c>
      <c r="G10" s="42"/>
      <c r="H10" s="42">
        <v>0.1086</v>
      </c>
      <c r="I10" s="42"/>
      <c r="J10" s="42"/>
      <c r="K10" s="42"/>
      <c r="L10" s="42"/>
      <c r="M10" s="42"/>
      <c r="N10" s="42">
        <v>0.42559999999999998</v>
      </c>
      <c r="O10" s="42"/>
      <c r="P10" s="42"/>
      <c r="Q10" s="42"/>
      <c r="R10" s="42"/>
      <c r="S10" s="42"/>
      <c r="T10" s="42"/>
      <c r="U10" s="42"/>
      <c r="V10" s="42">
        <v>0.16120000000000001</v>
      </c>
      <c r="X10" s="42"/>
      <c r="Y10" s="42"/>
      <c r="Z10" s="42"/>
      <c r="AA10" s="42"/>
      <c r="AB10" s="42"/>
      <c r="AC10" s="67"/>
      <c r="AD10" s="55"/>
    </row>
    <row r="11" spans="1:30" s="52" customFormat="1">
      <c r="A11" s="98"/>
      <c r="B11" s="12"/>
      <c r="C11" s="162"/>
      <c r="D11" s="7">
        <f t="shared" ref="D11" si="4">$C10*D10</f>
        <v>0</v>
      </c>
      <c r="E11" s="7">
        <f t="shared" ref="E11" si="5">$C10*E10</f>
        <v>0</v>
      </c>
      <c r="F11" s="7">
        <f t="shared" ref="F11:V11" si="6">$C10*F10</f>
        <v>58815.479001999993</v>
      </c>
      <c r="G11" s="7">
        <f t="shared" si="6"/>
        <v>0</v>
      </c>
      <c r="H11" s="7">
        <f t="shared" si="6"/>
        <v>20969.668482000001</v>
      </c>
      <c r="I11" s="7">
        <f t="shared" si="6"/>
        <v>0</v>
      </c>
      <c r="J11" s="7">
        <f t="shared" si="6"/>
        <v>0</v>
      </c>
      <c r="K11" s="7">
        <f t="shared" si="6"/>
        <v>0</v>
      </c>
      <c r="L11" s="7">
        <f t="shared" si="6"/>
        <v>0</v>
      </c>
      <c r="M11" s="7">
        <f t="shared" si="6"/>
        <v>0</v>
      </c>
      <c r="N11" s="7">
        <f t="shared" si="6"/>
        <v>82179.474271999992</v>
      </c>
      <c r="O11" s="7">
        <f t="shared" si="6"/>
        <v>0</v>
      </c>
      <c r="P11" s="7">
        <f t="shared" si="6"/>
        <v>0</v>
      </c>
      <c r="Q11" s="7">
        <f t="shared" si="6"/>
        <v>0</v>
      </c>
      <c r="R11" s="7">
        <f t="shared" si="6"/>
        <v>0</v>
      </c>
      <c r="S11" s="7">
        <f t="shared" si="6"/>
        <v>0</v>
      </c>
      <c r="T11" s="7">
        <f t="shared" si="6"/>
        <v>0</v>
      </c>
      <c r="U11" s="7">
        <f t="shared" si="6"/>
        <v>0</v>
      </c>
      <c r="V11" s="7">
        <f t="shared" si="6"/>
        <v>31126.248244000002</v>
      </c>
      <c r="W11" s="7">
        <f>$C10*O10</f>
        <v>0</v>
      </c>
      <c r="X11" s="7">
        <f>$C10*X10</f>
        <v>0</v>
      </c>
      <c r="Y11" s="7">
        <f>$C10*Y10</f>
        <v>0</v>
      </c>
      <c r="Z11" s="7">
        <f>$C10*Z10</f>
        <v>0</v>
      </c>
      <c r="AA11" s="7">
        <f>$C10*AA10</f>
        <v>0</v>
      </c>
      <c r="AB11" s="7">
        <f>$C10*AB10</f>
        <v>0</v>
      </c>
      <c r="AC11" s="67"/>
      <c r="AD11" s="55"/>
    </row>
    <row r="12" spans="1:30" s="52" customFormat="1">
      <c r="A12" s="96" t="s">
        <v>33</v>
      </c>
      <c r="B12" s="18">
        <v>2144504.7361857756</v>
      </c>
      <c r="C12" s="162">
        <f t="shared" si="3"/>
        <v>178708.73</v>
      </c>
      <c r="D12" s="5">
        <v>0.1183</v>
      </c>
      <c r="E12" s="5"/>
      <c r="F12" s="5"/>
      <c r="G12" s="5"/>
      <c r="H12" s="5"/>
      <c r="I12" s="5"/>
      <c r="J12" s="5"/>
      <c r="K12" s="5"/>
      <c r="L12" s="5"/>
      <c r="M12" s="5">
        <v>0.19400000000000001</v>
      </c>
      <c r="N12" s="5">
        <v>0.1381</v>
      </c>
      <c r="O12" s="5"/>
      <c r="P12" s="5"/>
      <c r="Q12" s="5">
        <v>0.15559999999999999</v>
      </c>
      <c r="R12" s="5"/>
      <c r="S12" s="5"/>
      <c r="T12" s="5">
        <v>0.39400000000000002</v>
      </c>
      <c r="U12" s="5"/>
      <c r="V12" s="5"/>
      <c r="W12" s="5"/>
      <c r="X12" s="5"/>
      <c r="Y12" s="5"/>
      <c r="Z12" s="5"/>
      <c r="AA12" s="5"/>
      <c r="AB12" s="5"/>
      <c r="AC12" s="67"/>
      <c r="AD12" s="55"/>
    </row>
    <row r="13" spans="1:30" s="52" customFormat="1">
      <c r="A13" s="97"/>
      <c r="B13" s="11"/>
      <c r="C13" s="162"/>
      <c r="D13" s="6">
        <f t="shared" ref="D13" si="7">$C12*D12</f>
        <v>21141.242759000001</v>
      </c>
      <c r="E13" s="6">
        <f t="shared" ref="E13" si="8">$C12*E12</f>
        <v>0</v>
      </c>
      <c r="F13" s="6">
        <f t="shared" ref="F13:AB13" si="9">$C12*F12</f>
        <v>0</v>
      </c>
      <c r="G13" s="6">
        <f t="shared" si="9"/>
        <v>0</v>
      </c>
      <c r="H13" s="6">
        <f t="shared" si="9"/>
        <v>0</v>
      </c>
      <c r="I13" s="6">
        <f t="shared" si="9"/>
        <v>0</v>
      </c>
      <c r="J13" s="6">
        <f t="shared" si="9"/>
        <v>0</v>
      </c>
      <c r="K13" s="6">
        <f t="shared" si="9"/>
        <v>0</v>
      </c>
      <c r="L13" s="6">
        <f t="shared" si="9"/>
        <v>0</v>
      </c>
      <c r="M13" s="6">
        <f t="shared" si="9"/>
        <v>34669.493620000001</v>
      </c>
      <c r="N13" s="6">
        <f t="shared" si="9"/>
        <v>24679.675613000003</v>
      </c>
      <c r="O13" s="6">
        <f t="shared" si="9"/>
        <v>0</v>
      </c>
      <c r="P13" s="6">
        <f t="shared" si="9"/>
        <v>0</v>
      </c>
      <c r="Q13" s="6">
        <f t="shared" si="9"/>
        <v>27807.078387999998</v>
      </c>
      <c r="R13" s="6">
        <f t="shared" si="9"/>
        <v>0</v>
      </c>
      <c r="S13" s="6">
        <f t="shared" si="9"/>
        <v>0</v>
      </c>
      <c r="T13" s="6">
        <f t="shared" si="9"/>
        <v>70411.239620000008</v>
      </c>
      <c r="U13" s="6">
        <f t="shared" si="9"/>
        <v>0</v>
      </c>
      <c r="V13" s="6">
        <f t="shared" si="9"/>
        <v>0</v>
      </c>
      <c r="W13" s="6">
        <f t="shared" si="9"/>
        <v>0</v>
      </c>
      <c r="X13" s="6">
        <f t="shared" si="9"/>
        <v>0</v>
      </c>
      <c r="Y13" s="6">
        <f t="shared" si="9"/>
        <v>0</v>
      </c>
      <c r="Z13" s="6">
        <f t="shared" si="9"/>
        <v>0</v>
      </c>
      <c r="AA13" s="6">
        <f t="shared" si="9"/>
        <v>0</v>
      </c>
      <c r="AB13" s="6">
        <f t="shared" si="9"/>
        <v>0</v>
      </c>
      <c r="AC13" s="67"/>
      <c r="AD13" s="55"/>
    </row>
    <row r="14" spans="1:30" s="52" customFormat="1">
      <c r="A14" s="96" t="s">
        <v>34</v>
      </c>
      <c r="B14" s="18">
        <f>108313588.34/2</f>
        <v>54156794.170000002</v>
      </c>
      <c r="C14" s="162">
        <f t="shared" si="3"/>
        <v>4513066.18</v>
      </c>
      <c r="D14" s="38">
        <v>1.6500000000000001E-2</v>
      </c>
      <c r="E14" s="38">
        <v>0.1368</v>
      </c>
      <c r="F14" s="38">
        <v>5.7599999999999998E-2</v>
      </c>
      <c r="G14" s="38">
        <v>8.0399999999999999E-2</v>
      </c>
      <c r="H14" s="38">
        <v>4.1099999999999998E-2</v>
      </c>
      <c r="I14" s="38">
        <v>0.13389999999999999</v>
      </c>
      <c r="J14" s="38">
        <v>2.12E-2</v>
      </c>
      <c r="K14" s="38">
        <v>3.2500000000000001E-2</v>
      </c>
      <c r="L14" s="38">
        <v>1.7100000000000001E-2</v>
      </c>
      <c r="M14" s="38">
        <v>2.5999999999999999E-2</v>
      </c>
      <c r="N14" s="38">
        <v>0.13320000000000001</v>
      </c>
      <c r="O14" s="38">
        <v>1.89E-2</v>
      </c>
      <c r="P14" s="38">
        <v>0</v>
      </c>
      <c r="Q14" s="38">
        <v>3.8600000000000002E-2</v>
      </c>
      <c r="R14" s="38">
        <v>1.9E-2</v>
      </c>
      <c r="S14" s="38">
        <v>4.1999999999999997E-3</v>
      </c>
      <c r="T14" s="38">
        <v>5.3999999999999999E-2</v>
      </c>
      <c r="U14" s="38">
        <v>1.78E-2</v>
      </c>
      <c r="V14" s="38">
        <v>3.6700000000000003E-2</v>
      </c>
      <c r="W14" s="38">
        <v>4.7199999999999999E-2</v>
      </c>
      <c r="X14" s="38">
        <v>6.3899999999999998E-2</v>
      </c>
      <c r="Y14" s="38">
        <v>2.5999999999999999E-3</v>
      </c>
      <c r="Z14" s="5">
        <v>0</v>
      </c>
      <c r="AA14" s="5">
        <v>8.0000000000000004E-4</v>
      </c>
      <c r="AB14" s="5">
        <v>0</v>
      </c>
      <c r="AC14" s="67"/>
      <c r="AD14" s="55"/>
    </row>
    <row r="15" spans="1:30" s="52" customFormat="1">
      <c r="A15" s="98" t="s">
        <v>35</v>
      </c>
      <c r="B15" s="138"/>
      <c r="C15" s="162"/>
      <c r="D15" s="136">
        <f>$C14*D14</f>
        <v>74465.591969999994</v>
      </c>
      <c r="E15" s="7">
        <f>$C14*E14</f>
        <v>617387.45342399995</v>
      </c>
      <c r="F15" s="7">
        <f t="shared" ref="F15" si="10">$C14*F14</f>
        <v>259952.61196799998</v>
      </c>
      <c r="G15" s="7">
        <f t="shared" ref="G15" si="11">$C14*G14</f>
        <v>362850.52087199996</v>
      </c>
      <c r="H15" s="7">
        <f t="shared" ref="H15:O15" si="12">$C14*H14</f>
        <v>185487.01999799997</v>
      </c>
      <c r="I15" s="7">
        <f t="shared" si="12"/>
        <v>604299.56150199997</v>
      </c>
      <c r="J15" s="7">
        <f t="shared" si="12"/>
        <v>95677.003015999988</v>
      </c>
      <c r="K15" s="7">
        <f t="shared" si="12"/>
        <v>146674.65085000001</v>
      </c>
      <c r="L15" s="7">
        <f t="shared" si="12"/>
        <v>77173.431677999994</v>
      </c>
      <c r="M15" s="7">
        <f t="shared" si="12"/>
        <v>117339.72067999998</v>
      </c>
      <c r="N15" s="7">
        <f t="shared" si="12"/>
        <v>601140.41517599998</v>
      </c>
      <c r="O15" s="7">
        <f t="shared" si="12"/>
        <v>85296.950801999992</v>
      </c>
      <c r="P15" s="7">
        <f t="shared" ref="P15" si="13">$C14*P14</f>
        <v>0</v>
      </c>
      <c r="Q15" s="7">
        <f t="shared" ref="Q15" si="14">$C14*Q14</f>
        <v>174204.354548</v>
      </c>
      <c r="R15" s="7">
        <f t="shared" ref="R15:AB15" si="15">$C14*R14</f>
        <v>85748.257419999994</v>
      </c>
      <c r="S15" s="7">
        <f t="shared" si="15"/>
        <v>18954.877955999997</v>
      </c>
      <c r="T15" s="7">
        <f t="shared" si="15"/>
        <v>243705.57371999999</v>
      </c>
      <c r="U15" s="7">
        <f t="shared" si="15"/>
        <v>80332.578003999995</v>
      </c>
      <c r="V15" s="7">
        <f t="shared" si="15"/>
        <v>165629.52880600002</v>
      </c>
      <c r="W15" s="7">
        <f t="shared" si="15"/>
        <v>213016.72369599997</v>
      </c>
      <c r="X15" s="7">
        <f t="shared" si="15"/>
        <v>288384.92890199996</v>
      </c>
      <c r="Y15" s="7">
        <f t="shared" si="15"/>
        <v>11733.972067999999</v>
      </c>
      <c r="Z15" s="7">
        <f t="shared" si="15"/>
        <v>0</v>
      </c>
      <c r="AA15" s="7">
        <f t="shared" si="15"/>
        <v>3610.4529440000001</v>
      </c>
      <c r="AB15" s="7">
        <f t="shared" si="15"/>
        <v>0</v>
      </c>
      <c r="AC15" s="67"/>
      <c r="AD15" s="55"/>
    </row>
    <row r="16" spans="1:30" s="52" customFormat="1">
      <c r="A16" s="98" t="s">
        <v>36</v>
      </c>
      <c r="B16" s="139"/>
      <c r="C16" s="16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7"/>
      <c r="AD16" s="55"/>
    </row>
    <row r="17" spans="1:30" s="52" customFormat="1">
      <c r="A17" s="98" t="s">
        <v>37</v>
      </c>
      <c r="B17" s="139"/>
      <c r="C17" s="16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67"/>
      <c r="AD17" s="55"/>
    </row>
    <row r="18" spans="1:30" s="52" customFormat="1">
      <c r="A18" s="98" t="s">
        <v>38</v>
      </c>
      <c r="B18" s="139"/>
      <c r="C18" s="16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7"/>
      <c r="AD18" s="55"/>
    </row>
    <row r="19" spans="1:30" s="52" customFormat="1">
      <c r="A19" s="97" t="s">
        <v>39</v>
      </c>
      <c r="B19" s="140"/>
      <c r="C19" s="16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7"/>
      <c r="AD19" s="55"/>
    </row>
    <row r="20" spans="1:30" s="52" customFormat="1">
      <c r="A20" s="98" t="s">
        <v>398</v>
      </c>
      <c r="B20" s="18">
        <f>B14*0</f>
        <v>0</v>
      </c>
      <c r="C20" s="162">
        <f t="shared" si="3"/>
        <v>0</v>
      </c>
      <c r="D20" s="42"/>
      <c r="E20" s="42"/>
      <c r="F20" s="42"/>
      <c r="G20" s="42"/>
      <c r="H20" s="42">
        <v>7.6100000000000001E-2</v>
      </c>
      <c r="I20" s="42"/>
      <c r="J20" s="42"/>
      <c r="K20" s="42"/>
      <c r="L20" s="42"/>
      <c r="M20" s="42"/>
      <c r="N20" s="42">
        <v>0.80369999999999997</v>
      </c>
      <c r="O20" s="42"/>
      <c r="P20" s="42"/>
      <c r="Q20" s="42"/>
      <c r="R20" s="42"/>
      <c r="S20" s="42"/>
      <c r="T20" s="42"/>
      <c r="U20" s="42"/>
      <c r="V20" s="42">
        <v>0.1202</v>
      </c>
      <c r="W20" s="42"/>
      <c r="X20" s="42"/>
      <c r="Y20" s="42"/>
      <c r="Z20" s="42"/>
      <c r="AA20" s="42"/>
      <c r="AB20" s="42"/>
      <c r="AC20" s="67"/>
      <c r="AD20" s="55"/>
    </row>
    <row r="21" spans="1:30" s="52" customFormat="1">
      <c r="A21" s="98"/>
      <c r="B21" s="12"/>
      <c r="C21" s="162"/>
      <c r="D21" s="7">
        <f t="shared" ref="D21" si="16">$C20*D20</f>
        <v>0</v>
      </c>
      <c r="E21" s="7">
        <f t="shared" ref="E21" si="17">$C20*E20</f>
        <v>0</v>
      </c>
      <c r="F21" s="7">
        <f t="shared" ref="F21:AB21" si="18">$C20*F20</f>
        <v>0</v>
      </c>
      <c r="G21" s="7">
        <f t="shared" si="18"/>
        <v>0</v>
      </c>
      <c r="H21" s="7">
        <f t="shared" si="18"/>
        <v>0</v>
      </c>
      <c r="I21" s="7">
        <f t="shared" si="18"/>
        <v>0</v>
      </c>
      <c r="J21" s="7">
        <f t="shared" si="18"/>
        <v>0</v>
      </c>
      <c r="K21" s="7">
        <f t="shared" si="18"/>
        <v>0</v>
      </c>
      <c r="L21" s="7">
        <f t="shared" si="18"/>
        <v>0</v>
      </c>
      <c r="M21" s="7">
        <f t="shared" si="18"/>
        <v>0</v>
      </c>
      <c r="N21" s="7">
        <f t="shared" si="18"/>
        <v>0</v>
      </c>
      <c r="O21" s="7">
        <f t="shared" si="18"/>
        <v>0</v>
      </c>
      <c r="P21" s="7">
        <f t="shared" si="18"/>
        <v>0</v>
      </c>
      <c r="Q21" s="7">
        <f t="shared" si="18"/>
        <v>0</v>
      </c>
      <c r="R21" s="7">
        <f t="shared" si="18"/>
        <v>0</v>
      </c>
      <c r="S21" s="7">
        <f t="shared" si="18"/>
        <v>0</v>
      </c>
      <c r="T21" s="7">
        <f t="shared" si="18"/>
        <v>0</v>
      </c>
      <c r="U21" s="7">
        <f t="shared" si="18"/>
        <v>0</v>
      </c>
      <c r="V21" s="7">
        <f t="shared" si="18"/>
        <v>0</v>
      </c>
      <c r="W21" s="7">
        <f t="shared" si="18"/>
        <v>0</v>
      </c>
      <c r="X21" s="7">
        <f t="shared" si="18"/>
        <v>0</v>
      </c>
      <c r="Y21" s="7">
        <f t="shared" si="18"/>
        <v>0</v>
      </c>
      <c r="Z21" s="7">
        <f t="shared" si="18"/>
        <v>0</v>
      </c>
      <c r="AA21" s="7">
        <f t="shared" si="18"/>
        <v>0</v>
      </c>
      <c r="AB21" s="7">
        <f t="shared" si="18"/>
        <v>0</v>
      </c>
      <c r="AC21" s="67"/>
      <c r="AD21" s="55"/>
    </row>
    <row r="22" spans="1:30" s="52" customFormat="1">
      <c r="A22" s="98" t="s">
        <v>399</v>
      </c>
      <c r="B22" s="18">
        <f>B14*0.0479</f>
        <v>2594110.4407429998</v>
      </c>
      <c r="C22" s="162">
        <f t="shared" si="3"/>
        <v>216175.87</v>
      </c>
      <c r="D22" s="42"/>
      <c r="E22" s="42"/>
      <c r="F22" s="42">
        <v>2.4899999999999999E-2</v>
      </c>
      <c r="G22" s="42"/>
      <c r="H22" s="42">
        <v>7.4200000000000002E-2</v>
      </c>
      <c r="I22" s="42"/>
      <c r="J22" s="42"/>
      <c r="K22" s="42"/>
      <c r="L22" s="42"/>
      <c r="M22" s="42"/>
      <c r="N22" s="20">
        <v>0.78369999999999995</v>
      </c>
      <c r="O22" s="7"/>
      <c r="P22" s="7"/>
      <c r="Q22" s="7"/>
      <c r="R22" s="7"/>
      <c r="S22" s="7"/>
      <c r="T22" s="7"/>
      <c r="U22" s="7"/>
      <c r="V22" s="20">
        <v>0.1172</v>
      </c>
      <c r="W22" s="42"/>
      <c r="X22" s="42"/>
      <c r="Y22" s="42"/>
      <c r="Z22" s="42"/>
      <c r="AA22" s="42"/>
      <c r="AB22" s="42"/>
      <c r="AC22" s="67"/>
      <c r="AD22" s="55"/>
    </row>
    <row r="23" spans="1:30" s="52" customFormat="1">
      <c r="A23" s="98"/>
      <c r="B23" s="12"/>
      <c r="C23" s="162"/>
      <c r="D23" s="7">
        <f t="shared" ref="D23" si="19">$C22*D22</f>
        <v>0</v>
      </c>
      <c r="E23" s="7">
        <f t="shared" ref="E23:AB23" si="20">$C22*E22</f>
        <v>0</v>
      </c>
      <c r="F23" s="7">
        <f t="shared" si="20"/>
        <v>5382.7791629999992</v>
      </c>
      <c r="G23" s="7">
        <f t="shared" si="20"/>
        <v>0</v>
      </c>
      <c r="H23" s="7">
        <f t="shared" si="20"/>
        <v>16040.249554</v>
      </c>
      <c r="I23" s="7">
        <f t="shared" si="20"/>
        <v>0</v>
      </c>
      <c r="J23" s="7">
        <f t="shared" si="20"/>
        <v>0</v>
      </c>
      <c r="K23" s="7">
        <f t="shared" si="20"/>
        <v>0</v>
      </c>
      <c r="L23" s="7">
        <f t="shared" si="20"/>
        <v>0</v>
      </c>
      <c r="M23" s="7">
        <f t="shared" si="20"/>
        <v>0</v>
      </c>
      <c r="N23" s="7">
        <f t="shared" si="20"/>
        <v>169417.02931899999</v>
      </c>
      <c r="O23" s="7">
        <f t="shared" si="20"/>
        <v>0</v>
      </c>
      <c r="P23" s="7">
        <f t="shared" si="20"/>
        <v>0</v>
      </c>
      <c r="Q23" s="7">
        <f t="shared" si="20"/>
        <v>0</v>
      </c>
      <c r="R23" s="7">
        <f t="shared" si="20"/>
        <v>0</v>
      </c>
      <c r="S23" s="7">
        <f t="shared" si="20"/>
        <v>0</v>
      </c>
      <c r="T23" s="7">
        <f t="shared" si="20"/>
        <v>0</v>
      </c>
      <c r="U23" s="7">
        <f t="shared" si="20"/>
        <v>0</v>
      </c>
      <c r="V23" s="7">
        <f t="shared" si="20"/>
        <v>25335.811964</v>
      </c>
      <c r="W23" s="7">
        <f t="shared" si="20"/>
        <v>0</v>
      </c>
      <c r="X23" s="7">
        <f t="shared" si="20"/>
        <v>0</v>
      </c>
      <c r="Y23" s="7">
        <f t="shared" si="20"/>
        <v>0</v>
      </c>
      <c r="Z23" s="7">
        <f t="shared" si="20"/>
        <v>0</v>
      </c>
      <c r="AA23" s="7">
        <f t="shared" si="20"/>
        <v>0</v>
      </c>
      <c r="AB23" s="7">
        <f t="shared" si="20"/>
        <v>0</v>
      </c>
      <c r="AC23" s="67"/>
      <c r="AD23" s="55"/>
    </row>
    <row r="24" spans="1:30" s="52" customFormat="1">
      <c r="A24" s="98" t="s">
        <v>400</v>
      </c>
      <c r="B24" s="18">
        <f>B14*0.2212</f>
        <v>11979482.870404001</v>
      </c>
      <c r="C24" s="162">
        <f t="shared" si="3"/>
        <v>998290.24</v>
      </c>
      <c r="D24" s="42"/>
      <c r="E24" s="42"/>
      <c r="F24" s="42">
        <v>0.28939999999999999</v>
      </c>
      <c r="G24" s="42"/>
      <c r="H24" s="42">
        <v>0.13780000000000001</v>
      </c>
      <c r="I24" s="42"/>
      <c r="J24" s="42"/>
      <c r="K24" s="42"/>
      <c r="L24" s="42"/>
      <c r="M24" s="42"/>
      <c r="N24" s="42">
        <v>0.32179999999999997</v>
      </c>
      <c r="O24" s="42"/>
      <c r="P24" s="42"/>
      <c r="Q24" s="42"/>
      <c r="R24" s="42"/>
      <c r="S24" s="42"/>
      <c r="T24" s="42"/>
      <c r="U24" s="42"/>
      <c r="V24" s="42">
        <v>0.251</v>
      </c>
      <c r="W24" s="42"/>
      <c r="X24" s="42"/>
      <c r="Y24" s="42"/>
      <c r="Z24" s="42"/>
      <c r="AA24" s="42"/>
      <c r="AB24" s="42"/>
      <c r="AC24" s="67"/>
      <c r="AD24" s="55"/>
    </row>
    <row r="25" spans="1:30" s="52" customFormat="1">
      <c r="A25" s="98"/>
      <c r="B25" s="12"/>
      <c r="C25" s="162"/>
      <c r="D25" s="7">
        <f t="shared" ref="D25" si="21">$C24*D24</f>
        <v>0</v>
      </c>
      <c r="E25" s="7">
        <f t="shared" ref="E25:AB25" si="22">$C24*E24</f>
        <v>0</v>
      </c>
      <c r="F25" s="7">
        <f t="shared" si="22"/>
        <v>288905.19545599999</v>
      </c>
      <c r="G25" s="7">
        <f t="shared" si="22"/>
        <v>0</v>
      </c>
      <c r="H25" s="7">
        <f t="shared" si="22"/>
        <v>137564.39507200001</v>
      </c>
      <c r="I25" s="7">
        <f t="shared" si="22"/>
        <v>0</v>
      </c>
      <c r="J25" s="7">
        <f t="shared" si="22"/>
        <v>0</v>
      </c>
      <c r="K25" s="7">
        <f t="shared" si="22"/>
        <v>0</v>
      </c>
      <c r="L25" s="7">
        <f t="shared" si="22"/>
        <v>0</v>
      </c>
      <c r="M25" s="7">
        <f t="shared" si="22"/>
        <v>0</v>
      </c>
      <c r="N25" s="7">
        <f t="shared" si="22"/>
        <v>321249.79923199996</v>
      </c>
      <c r="O25" s="7">
        <f t="shared" si="22"/>
        <v>0</v>
      </c>
      <c r="P25" s="7">
        <f t="shared" si="22"/>
        <v>0</v>
      </c>
      <c r="Q25" s="7">
        <f t="shared" si="22"/>
        <v>0</v>
      </c>
      <c r="R25" s="7">
        <f t="shared" si="22"/>
        <v>0</v>
      </c>
      <c r="S25" s="7">
        <f t="shared" si="22"/>
        <v>0</v>
      </c>
      <c r="T25" s="7">
        <f t="shared" si="22"/>
        <v>0</v>
      </c>
      <c r="U25" s="7">
        <f t="shared" si="22"/>
        <v>0</v>
      </c>
      <c r="V25" s="7">
        <f t="shared" si="22"/>
        <v>250570.85024</v>
      </c>
      <c r="W25" s="7">
        <f t="shared" si="22"/>
        <v>0</v>
      </c>
      <c r="X25" s="7">
        <f t="shared" si="22"/>
        <v>0</v>
      </c>
      <c r="Y25" s="7">
        <f t="shared" si="22"/>
        <v>0</v>
      </c>
      <c r="Z25" s="7">
        <f t="shared" si="22"/>
        <v>0</v>
      </c>
      <c r="AA25" s="7">
        <f t="shared" si="22"/>
        <v>0</v>
      </c>
      <c r="AB25" s="7">
        <f t="shared" si="22"/>
        <v>0</v>
      </c>
      <c r="AC25" s="67"/>
      <c r="AD25" s="55"/>
    </row>
    <row r="26" spans="1:30" s="52" customFormat="1">
      <c r="A26" s="98" t="s">
        <v>401</v>
      </c>
      <c r="B26" s="18">
        <f>B14*0.6477</f>
        <v>35077355.583909005</v>
      </c>
      <c r="C26" s="162">
        <f t="shared" si="3"/>
        <v>2923112.97</v>
      </c>
      <c r="D26" s="42"/>
      <c r="E26" s="42"/>
      <c r="F26" s="42">
        <v>0.22570000000000001</v>
      </c>
      <c r="G26" s="42"/>
      <c r="H26" s="42">
        <v>7.2700000000000001E-2</v>
      </c>
      <c r="I26" s="42"/>
      <c r="J26" s="42"/>
      <c r="K26" s="42"/>
      <c r="L26" s="42"/>
      <c r="M26" s="42"/>
      <c r="N26" s="42">
        <v>0.56769999999999998</v>
      </c>
      <c r="O26" s="42"/>
      <c r="P26" s="42"/>
      <c r="Q26" s="42"/>
      <c r="R26" s="42"/>
      <c r="S26" s="42"/>
      <c r="T26" s="42"/>
      <c r="U26" s="42"/>
      <c r="V26" s="42">
        <v>0.13389999999999999</v>
      </c>
      <c r="W26" s="42"/>
      <c r="X26" s="42"/>
      <c r="Y26" s="42"/>
      <c r="Z26" s="42"/>
      <c r="AA26" s="42"/>
      <c r="AB26" s="42"/>
      <c r="AC26" s="67"/>
      <c r="AD26" s="55"/>
    </row>
    <row r="27" spans="1:30" s="52" customFormat="1">
      <c r="A27" s="98"/>
      <c r="B27" s="12"/>
      <c r="C27" s="162"/>
      <c r="D27" s="7">
        <f t="shared" ref="D27" si="23">$C26*D26</f>
        <v>0</v>
      </c>
      <c r="E27" s="7">
        <f t="shared" ref="E27:AB27" si="24">$C26*E26</f>
        <v>0</v>
      </c>
      <c r="F27" s="7">
        <f t="shared" si="24"/>
        <v>659746.59732900013</v>
      </c>
      <c r="G27" s="7">
        <f t="shared" si="24"/>
        <v>0</v>
      </c>
      <c r="H27" s="7">
        <f t="shared" si="24"/>
        <v>212510.31291900002</v>
      </c>
      <c r="I27" s="7">
        <f t="shared" si="24"/>
        <v>0</v>
      </c>
      <c r="J27" s="7">
        <f t="shared" si="24"/>
        <v>0</v>
      </c>
      <c r="K27" s="7">
        <f t="shared" si="24"/>
        <v>0</v>
      </c>
      <c r="L27" s="7">
        <f t="shared" si="24"/>
        <v>0</v>
      </c>
      <c r="M27" s="7">
        <f t="shared" si="24"/>
        <v>0</v>
      </c>
      <c r="N27" s="7">
        <f t="shared" si="24"/>
        <v>1659451.2330690001</v>
      </c>
      <c r="O27" s="7">
        <f t="shared" si="24"/>
        <v>0</v>
      </c>
      <c r="P27" s="7">
        <f t="shared" si="24"/>
        <v>0</v>
      </c>
      <c r="Q27" s="7">
        <f t="shared" si="24"/>
        <v>0</v>
      </c>
      <c r="R27" s="7">
        <f t="shared" si="24"/>
        <v>0</v>
      </c>
      <c r="S27" s="7">
        <f t="shared" si="24"/>
        <v>0</v>
      </c>
      <c r="T27" s="7">
        <f t="shared" si="24"/>
        <v>0</v>
      </c>
      <c r="U27" s="7">
        <f t="shared" si="24"/>
        <v>0</v>
      </c>
      <c r="V27" s="7">
        <f t="shared" si="24"/>
        <v>391404.82668300002</v>
      </c>
      <c r="W27" s="7">
        <f t="shared" si="24"/>
        <v>0</v>
      </c>
      <c r="X27" s="7">
        <f t="shared" si="24"/>
        <v>0</v>
      </c>
      <c r="Y27" s="7">
        <f t="shared" si="24"/>
        <v>0</v>
      </c>
      <c r="Z27" s="7">
        <f t="shared" si="24"/>
        <v>0</v>
      </c>
      <c r="AA27" s="7">
        <f t="shared" si="24"/>
        <v>0</v>
      </c>
      <c r="AB27" s="7">
        <f t="shared" si="24"/>
        <v>0</v>
      </c>
      <c r="AC27" s="67"/>
      <c r="AD27" s="55"/>
    </row>
    <row r="28" spans="1:30" s="52" customFormat="1">
      <c r="A28" s="98" t="s">
        <v>402</v>
      </c>
      <c r="B28" s="18">
        <f>B14*0.061</f>
        <v>3303564.4443700002</v>
      </c>
      <c r="C28" s="162">
        <f t="shared" si="3"/>
        <v>275297.03999999998</v>
      </c>
      <c r="D28" s="42"/>
      <c r="E28" s="42"/>
      <c r="F28" s="42">
        <v>0.28939999999999999</v>
      </c>
      <c r="G28" s="42"/>
      <c r="H28" s="42">
        <v>0.13780000000000001</v>
      </c>
      <c r="I28" s="42"/>
      <c r="J28" s="42"/>
      <c r="K28" s="42"/>
      <c r="L28" s="42"/>
      <c r="M28" s="42"/>
      <c r="N28" s="42">
        <v>0.32179999999999997</v>
      </c>
      <c r="O28" s="42"/>
      <c r="P28" s="42"/>
      <c r="Q28" s="42"/>
      <c r="R28" s="42"/>
      <c r="S28" s="42"/>
      <c r="T28" s="42"/>
      <c r="U28" s="42"/>
      <c r="V28" s="42">
        <v>0.251</v>
      </c>
      <c r="W28" s="42"/>
      <c r="X28" s="42"/>
      <c r="Y28" s="42"/>
      <c r="Z28" s="42"/>
      <c r="AA28" s="42"/>
      <c r="AB28" s="42"/>
      <c r="AC28" s="67"/>
      <c r="AD28" s="55"/>
    </row>
    <row r="29" spans="1:30" s="52" customFormat="1">
      <c r="A29" s="98"/>
      <c r="B29" s="12"/>
      <c r="C29" s="162"/>
      <c r="D29" s="7">
        <f t="shared" ref="D29" si="25">$C28*D28</f>
        <v>0</v>
      </c>
      <c r="E29" s="7">
        <f t="shared" ref="E29:AB29" si="26">$C28*E28</f>
        <v>0</v>
      </c>
      <c r="F29" s="7">
        <f t="shared" si="26"/>
        <v>79670.963375999985</v>
      </c>
      <c r="G29" s="7">
        <f t="shared" si="26"/>
        <v>0</v>
      </c>
      <c r="H29" s="7">
        <f t="shared" si="26"/>
        <v>37935.932112000002</v>
      </c>
      <c r="I29" s="7">
        <f t="shared" si="26"/>
        <v>0</v>
      </c>
      <c r="J29" s="7">
        <f t="shared" si="26"/>
        <v>0</v>
      </c>
      <c r="K29" s="7">
        <f t="shared" si="26"/>
        <v>0</v>
      </c>
      <c r="L29" s="7">
        <f t="shared" si="26"/>
        <v>0</v>
      </c>
      <c r="M29" s="7">
        <f t="shared" si="26"/>
        <v>0</v>
      </c>
      <c r="N29" s="7">
        <f t="shared" si="26"/>
        <v>88590.587471999985</v>
      </c>
      <c r="O29" s="7">
        <f t="shared" si="26"/>
        <v>0</v>
      </c>
      <c r="P29" s="7">
        <f t="shared" si="26"/>
        <v>0</v>
      </c>
      <c r="Q29" s="7">
        <f t="shared" si="26"/>
        <v>0</v>
      </c>
      <c r="R29" s="7">
        <f t="shared" si="26"/>
        <v>0</v>
      </c>
      <c r="S29" s="7">
        <f t="shared" si="26"/>
        <v>0</v>
      </c>
      <c r="T29" s="7">
        <f t="shared" si="26"/>
        <v>0</v>
      </c>
      <c r="U29" s="7">
        <f t="shared" si="26"/>
        <v>0</v>
      </c>
      <c r="V29" s="7">
        <f t="shared" si="26"/>
        <v>69099.55704</v>
      </c>
      <c r="W29" s="7">
        <f t="shared" si="26"/>
        <v>0</v>
      </c>
      <c r="X29" s="7">
        <f t="shared" si="26"/>
        <v>0</v>
      </c>
      <c r="Y29" s="7">
        <f t="shared" si="26"/>
        <v>0</v>
      </c>
      <c r="Z29" s="7">
        <f t="shared" si="26"/>
        <v>0</v>
      </c>
      <c r="AA29" s="7">
        <f t="shared" si="26"/>
        <v>0</v>
      </c>
      <c r="AB29" s="7">
        <f t="shared" si="26"/>
        <v>0</v>
      </c>
      <c r="AC29" s="67"/>
      <c r="AD29" s="55"/>
    </row>
    <row r="30" spans="1:30" s="52" customFormat="1">
      <c r="A30" s="98" t="s">
        <v>403</v>
      </c>
      <c r="B30" s="18">
        <f>B14*0.0222</f>
        <v>1202280.830574</v>
      </c>
      <c r="C30" s="162">
        <f t="shared" si="3"/>
        <v>100190.07</v>
      </c>
      <c r="D30" s="42"/>
      <c r="E30" s="42"/>
      <c r="F30" s="42">
        <v>0.22570000000000001</v>
      </c>
      <c r="G30" s="42"/>
      <c r="H30" s="42">
        <v>7.2700000000000001E-2</v>
      </c>
      <c r="I30" s="42"/>
      <c r="J30" s="42"/>
      <c r="K30" s="42"/>
      <c r="L30" s="42"/>
      <c r="M30" s="42"/>
      <c r="N30" s="42">
        <v>0.56769999999999998</v>
      </c>
      <c r="O30" s="42"/>
      <c r="P30" s="42"/>
      <c r="Q30" s="42"/>
      <c r="R30" s="42"/>
      <c r="S30" s="42"/>
      <c r="T30" s="42"/>
      <c r="U30" s="42"/>
      <c r="V30" s="42">
        <v>0.13389999999999999</v>
      </c>
      <c r="W30" s="42"/>
      <c r="X30" s="42"/>
      <c r="Y30" s="42"/>
      <c r="Z30" s="42"/>
      <c r="AA30" s="42"/>
      <c r="AB30" s="42"/>
      <c r="AC30" s="67"/>
      <c r="AD30" s="55"/>
    </row>
    <row r="31" spans="1:30" s="52" customFormat="1">
      <c r="A31" s="98"/>
      <c r="B31" s="12"/>
      <c r="C31" s="162"/>
      <c r="D31" s="7">
        <f t="shared" ref="D31" si="27">$C30*D30</f>
        <v>0</v>
      </c>
      <c r="E31" s="7">
        <f t="shared" ref="E31:AB31" si="28">$C30*E30</f>
        <v>0</v>
      </c>
      <c r="F31" s="7">
        <f t="shared" si="28"/>
        <v>22612.898799000002</v>
      </c>
      <c r="G31" s="7">
        <f t="shared" si="28"/>
        <v>0</v>
      </c>
      <c r="H31" s="7">
        <f t="shared" si="28"/>
        <v>7283.8180890000003</v>
      </c>
      <c r="I31" s="7">
        <f t="shared" si="28"/>
        <v>0</v>
      </c>
      <c r="J31" s="7">
        <f t="shared" si="28"/>
        <v>0</v>
      </c>
      <c r="K31" s="7">
        <f t="shared" si="28"/>
        <v>0</v>
      </c>
      <c r="L31" s="7">
        <f t="shared" si="28"/>
        <v>0</v>
      </c>
      <c r="M31" s="7">
        <f t="shared" si="28"/>
        <v>0</v>
      </c>
      <c r="N31" s="7">
        <f t="shared" si="28"/>
        <v>56877.902739000005</v>
      </c>
      <c r="O31" s="7">
        <f t="shared" si="28"/>
        <v>0</v>
      </c>
      <c r="P31" s="7">
        <f t="shared" si="28"/>
        <v>0</v>
      </c>
      <c r="Q31" s="7">
        <f t="shared" si="28"/>
        <v>0</v>
      </c>
      <c r="R31" s="7">
        <f t="shared" si="28"/>
        <v>0</v>
      </c>
      <c r="S31" s="7">
        <f t="shared" si="28"/>
        <v>0</v>
      </c>
      <c r="T31" s="7">
        <f t="shared" si="28"/>
        <v>0</v>
      </c>
      <c r="U31" s="7">
        <f t="shared" si="28"/>
        <v>0</v>
      </c>
      <c r="V31" s="7">
        <f t="shared" si="28"/>
        <v>13415.450373</v>
      </c>
      <c r="W31" s="7">
        <f t="shared" si="28"/>
        <v>0</v>
      </c>
      <c r="X31" s="7">
        <f t="shared" si="28"/>
        <v>0</v>
      </c>
      <c r="Y31" s="7">
        <f t="shared" si="28"/>
        <v>0</v>
      </c>
      <c r="Z31" s="7">
        <f t="shared" si="28"/>
        <v>0</v>
      </c>
      <c r="AA31" s="7">
        <f t="shared" si="28"/>
        <v>0</v>
      </c>
      <c r="AB31" s="7">
        <f t="shared" si="28"/>
        <v>0</v>
      </c>
      <c r="AC31" s="67"/>
      <c r="AD31" s="55"/>
    </row>
    <row r="32" spans="1:30" s="52" customFormat="1">
      <c r="A32" s="96" t="s">
        <v>40</v>
      </c>
      <c r="B32" s="18">
        <v>182752.67</v>
      </c>
      <c r="C32" s="162">
        <f t="shared" si="3"/>
        <v>15229.39</v>
      </c>
      <c r="D32" s="5"/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7"/>
      <c r="AD32" s="55"/>
    </row>
    <row r="33" spans="1:30" s="52" customFormat="1">
      <c r="A33" s="97"/>
      <c r="B33" s="12"/>
      <c r="C33" s="162"/>
      <c r="D33" s="6">
        <f t="shared" ref="D33" si="29">$C32*D32</f>
        <v>0</v>
      </c>
      <c r="E33" s="6">
        <f t="shared" ref="E33" si="30">$C32*E32</f>
        <v>0</v>
      </c>
      <c r="F33" s="6">
        <f t="shared" ref="F33:AB33" si="31">$C32*F32</f>
        <v>15229.39</v>
      </c>
      <c r="G33" s="6">
        <f t="shared" si="31"/>
        <v>0</v>
      </c>
      <c r="H33" s="6">
        <f t="shared" si="31"/>
        <v>0</v>
      </c>
      <c r="I33" s="6">
        <f t="shared" si="31"/>
        <v>0</v>
      </c>
      <c r="J33" s="6">
        <f t="shared" si="31"/>
        <v>0</v>
      </c>
      <c r="K33" s="6">
        <f t="shared" si="31"/>
        <v>0</v>
      </c>
      <c r="L33" s="6">
        <f t="shared" si="31"/>
        <v>0</v>
      </c>
      <c r="M33" s="6">
        <f t="shared" si="31"/>
        <v>0</v>
      </c>
      <c r="N33" s="6">
        <f t="shared" si="31"/>
        <v>0</v>
      </c>
      <c r="O33" s="6">
        <f t="shared" si="31"/>
        <v>0</v>
      </c>
      <c r="P33" s="6">
        <f t="shared" si="31"/>
        <v>0</v>
      </c>
      <c r="Q33" s="6">
        <f t="shared" si="31"/>
        <v>0</v>
      </c>
      <c r="R33" s="6">
        <f t="shared" si="31"/>
        <v>0</v>
      </c>
      <c r="S33" s="6">
        <f t="shared" si="31"/>
        <v>0</v>
      </c>
      <c r="T33" s="6">
        <f t="shared" si="31"/>
        <v>0</v>
      </c>
      <c r="U33" s="6">
        <f t="shared" si="31"/>
        <v>0</v>
      </c>
      <c r="V33" s="6">
        <f t="shared" si="31"/>
        <v>0</v>
      </c>
      <c r="W33" s="6">
        <f t="shared" si="31"/>
        <v>0</v>
      </c>
      <c r="X33" s="6">
        <f t="shared" si="31"/>
        <v>0</v>
      </c>
      <c r="Y33" s="6">
        <f t="shared" si="31"/>
        <v>0</v>
      </c>
      <c r="Z33" s="6">
        <f t="shared" si="31"/>
        <v>0</v>
      </c>
      <c r="AA33" s="6">
        <f t="shared" si="31"/>
        <v>0</v>
      </c>
      <c r="AB33" s="6">
        <f t="shared" si="31"/>
        <v>0</v>
      </c>
      <c r="AC33" s="67"/>
      <c r="AD33" s="55"/>
    </row>
    <row r="34" spans="1:30" s="52" customFormat="1">
      <c r="A34" s="96" t="s">
        <v>41</v>
      </c>
      <c r="B34" s="18">
        <v>-582137.51</v>
      </c>
      <c r="C34" s="162">
        <f t="shared" si="3"/>
        <v>-48511.46</v>
      </c>
      <c r="D34" s="5"/>
      <c r="E34" s="5"/>
      <c r="F34" s="5">
        <v>0.79159999999999997</v>
      </c>
      <c r="G34" s="5"/>
      <c r="H34" s="5">
        <v>3.61E-2</v>
      </c>
      <c r="I34" s="5"/>
      <c r="J34" s="5"/>
      <c r="K34" s="5"/>
      <c r="L34" s="5"/>
      <c r="M34" s="5">
        <v>8.6E-3</v>
      </c>
      <c r="N34" s="5">
        <v>0.11749999999999999</v>
      </c>
      <c r="O34" s="5"/>
      <c r="P34" s="5"/>
      <c r="Q34" s="5"/>
      <c r="R34" s="5">
        <v>6.7000000000000002E-3</v>
      </c>
      <c r="S34" s="5"/>
      <c r="T34" s="5"/>
      <c r="U34" s="5"/>
      <c r="V34" s="5">
        <v>3.95E-2</v>
      </c>
      <c r="W34" s="5"/>
      <c r="X34" s="5"/>
      <c r="Y34" s="5"/>
      <c r="Z34" s="5"/>
      <c r="AA34" s="5"/>
      <c r="AB34" s="5"/>
      <c r="AC34" s="67"/>
      <c r="AD34" s="55"/>
    </row>
    <row r="35" spans="1:30" s="52" customFormat="1">
      <c r="A35" s="97"/>
      <c r="B35" s="12"/>
      <c r="C35" s="162"/>
      <c r="D35" s="6">
        <f t="shared" ref="D35" si="32">$C34*D34</f>
        <v>0</v>
      </c>
      <c r="E35" s="6">
        <f t="shared" ref="E35" si="33">$C34*E34</f>
        <v>0</v>
      </c>
      <c r="F35" s="6">
        <f t="shared" ref="F35:AB35" si="34">$C34*F34</f>
        <v>-38401.671735999997</v>
      </c>
      <c r="G35" s="6">
        <f t="shared" si="34"/>
        <v>0</v>
      </c>
      <c r="H35" s="6">
        <f t="shared" si="34"/>
        <v>-1751.263706</v>
      </c>
      <c r="I35" s="6">
        <f t="shared" si="34"/>
        <v>0</v>
      </c>
      <c r="J35" s="6">
        <f t="shared" si="34"/>
        <v>0</v>
      </c>
      <c r="K35" s="6">
        <f t="shared" si="34"/>
        <v>0</v>
      </c>
      <c r="L35" s="6">
        <f t="shared" si="34"/>
        <v>0</v>
      </c>
      <c r="M35" s="6">
        <f t="shared" si="34"/>
        <v>-417.198556</v>
      </c>
      <c r="N35" s="6">
        <f t="shared" si="34"/>
        <v>-5700.0965499999993</v>
      </c>
      <c r="O35" s="6">
        <f t="shared" si="34"/>
        <v>0</v>
      </c>
      <c r="P35" s="6">
        <f t="shared" si="34"/>
        <v>0</v>
      </c>
      <c r="Q35" s="6">
        <f t="shared" si="34"/>
        <v>0</v>
      </c>
      <c r="R35" s="6">
        <f t="shared" si="34"/>
        <v>-325.02678200000003</v>
      </c>
      <c r="S35" s="6">
        <f t="shared" si="34"/>
        <v>0</v>
      </c>
      <c r="T35" s="6">
        <f t="shared" si="34"/>
        <v>0</v>
      </c>
      <c r="U35" s="6">
        <f t="shared" si="34"/>
        <v>0</v>
      </c>
      <c r="V35" s="6">
        <f t="shared" si="34"/>
        <v>-1916.2026699999999</v>
      </c>
      <c r="W35" s="6">
        <f t="shared" si="34"/>
        <v>0</v>
      </c>
      <c r="X35" s="6">
        <f t="shared" si="34"/>
        <v>0</v>
      </c>
      <c r="Y35" s="6">
        <f t="shared" si="34"/>
        <v>0</v>
      </c>
      <c r="Z35" s="6">
        <f t="shared" si="34"/>
        <v>0</v>
      </c>
      <c r="AA35" s="6">
        <f t="shared" si="34"/>
        <v>0</v>
      </c>
      <c r="AB35" s="6">
        <f t="shared" si="34"/>
        <v>0</v>
      </c>
      <c r="AC35" s="67"/>
      <c r="AD35" s="55"/>
    </row>
    <row r="36" spans="1:30" s="52" customFormat="1">
      <c r="A36" s="96" t="s">
        <v>42</v>
      </c>
      <c r="B36" s="18">
        <f>654428.48/2</f>
        <v>327214.24</v>
      </c>
      <c r="C36" s="162">
        <f t="shared" si="3"/>
        <v>27267.85</v>
      </c>
      <c r="D36" s="38">
        <v>1.6500000000000001E-2</v>
      </c>
      <c r="E36" s="38">
        <v>0.1368</v>
      </c>
      <c r="F36" s="38">
        <v>5.7599999999999998E-2</v>
      </c>
      <c r="G36" s="38">
        <v>8.0399999999999999E-2</v>
      </c>
      <c r="H36" s="38">
        <v>4.1099999999999998E-2</v>
      </c>
      <c r="I36" s="38">
        <v>0.13389999999999999</v>
      </c>
      <c r="J36" s="38">
        <v>2.12E-2</v>
      </c>
      <c r="K36" s="38">
        <v>3.2500000000000001E-2</v>
      </c>
      <c r="L36" s="38">
        <v>1.7100000000000001E-2</v>
      </c>
      <c r="M36" s="38">
        <v>2.5999999999999999E-2</v>
      </c>
      <c r="N36" s="38">
        <v>0.13320000000000001</v>
      </c>
      <c r="O36" s="38">
        <v>1.89E-2</v>
      </c>
      <c r="P36" s="38">
        <v>0</v>
      </c>
      <c r="Q36" s="38">
        <v>3.8600000000000002E-2</v>
      </c>
      <c r="R36" s="38">
        <v>1.9E-2</v>
      </c>
      <c r="S36" s="38">
        <v>4.1999999999999997E-3</v>
      </c>
      <c r="T36" s="38">
        <v>5.3999999999999999E-2</v>
      </c>
      <c r="U36" s="38">
        <v>1.78E-2</v>
      </c>
      <c r="V36" s="38">
        <v>3.6700000000000003E-2</v>
      </c>
      <c r="W36" s="38">
        <v>4.7199999999999999E-2</v>
      </c>
      <c r="X36" s="38">
        <v>6.3899999999999998E-2</v>
      </c>
      <c r="Y36" s="38">
        <v>2.5999999999999999E-3</v>
      </c>
      <c r="Z36" s="5">
        <v>0</v>
      </c>
      <c r="AA36" s="5">
        <v>8.0000000000000004E-4</v>
      </c>
      <c r="AB36" s="5">
        <v>0</v>
      </c>
      <c r="AC36" s="67"/>
      <c r="AD36" s="55"/>
    </row>
    <row r="37" spans="1:30" s="52" customFormat="1">
      <c r="A37" s="97"/>
      <c r="B37" s="12"/>
      <c r="C37" s="162"/>
      <c r="D37" s="6">
        <f t="shared" ref="D37" si="35">$C36*D36</f>
        <v>449.91952500000002</v>
      </c>
      <c r="E37" s="6">
        <f t="shared" ref="E37" si="36">$C36*E36</f>
        <v>3730.24188</v>
      </c>
      <c r="F37" s="6">
        <f t="shared" ref="F37:O37" si="37">$C36*F36</f>
        <v>1570.62816</v>
      </c>
      <c r="G37" s="6">
        <f t="shared" si="37"/>
        <v>2192.3351399999997</v>
      </c>
      <c r="H37" s="6">
        <f t="shared" si="37"/>
        <v>1120.708635</v>
      </c>
      <c r="I37" s="6">
        <f t="shared" si="37"/>
        <v>3651.1651149999998</v>
      </c>
      <c r="J37" s="6">
        <f t="shared" si="37"/>
        <v>578.07841999999994</v>
      </c>
      <c r="K37" s="6">
        <f t="shared" si="37"/>
        <v>886.20512499999995</v>
      </c>
      <c r="L37" s="6">
        <f t="shared" si="37"/>
        <v>466.280235</v>
      </c>
      <c r="M37" s="6">
        <f t="shared" si="37"/>
        <v>708.96409999999992</v>
      </c>
      <c r="N37" s="6">
        <f t="shared" si="37"/>
        <v>3632.07762</v>
      </c>
      <c r="O37" s="6">
        <f t="shared" si="37"/>
        <v>515.36236499999995</v>
      </c>
      <c r="P37" s="6">
        <f t="shared" ref="P37" si="38">$C36*P36</f>
        <v>0</v>
      </c>
      <c r="Q37" s="6">
        <f t="shared" ref="Q37" si="39">$C36*Q36</f>
        <v>1052.53901</v>
      </c>
      <c r="R37" s="6">
        <f t="shared" ref="R37:AB37" si="40">$C36*R36</f>
        <v>518.0891499999999</v>
      </c>
      <c r="S37" s="6">
        <f t="shared" si="40"/>
        <v>114.52496999999998</v>
      </c>
      <c r="T37" s="6">
        <f t="shared" si="40"/>
        <v>1472.4639</v>
      </c>
      <c r="U37" s="6">
        <f t="shared" si="40"/>
        <v>485.36772999999999</v>
      </c>
      <c r="V37" s="6">
        <f t="shared" si="40"/>
        <v>1000.730095</v>
      </c>
      <c r="W37" s="6">
        <f t="shared" si="40"/>
        <v>1287.04252</v>
      </c>
      <c r="X37" s="6">
        <f t="shared" si="40"/>
        <v>1742.4156149999999</v>
      </c>
      <c r="Y37" s="6">
        <f t="shared" si="40"/>
        <v>70.896409999999989</v>
      </c>
      <c r="Z37" s="6">
        <f t="shared" si="40"/>
        <v>0</v>
      </c>
      <c r="AA37" s="6">
        <f t="shared" si="40"/>
        <v>21.81428</v>
      </c>
      <c r="AB37" s="6">
        <f t="shared" si="40"/>
        <v>0</v>
      </c>
      <c r="AC37" s="67"/>
      <c r="AD37" s="55"/>
    </row>
    <row r="38" spans="1:30" s="52" customFormat="1">
      <c r="A38" s="98" t="s">
        <v>404</v>
      </c>
      <c r="B38" s="18">
        <f>654428.48/2</f>
        <v>327214.24</v>
      </c>
      <c r="C38" s="162">
        <f t="shared" si="3"/>
        <v>27267.85</v>
      </c>
      <c r="D38" s="42"/>
      <c r="E38" s="42"/>
      <c r="F38" s="42">
        <v>0.22570000000000001</v>
      </c>
      <c r="G38" s="42"/>
      <c r="H38" s="42">
        <v>7.2700000000000001E-2</v>
      </c>
      <c r="I38" s="42"/>
      <c r="J38" s="42"/>
      <c r="K38" s="42"/>
      <c r="L38" s="42"/>
      <c r="M38" s="42"/>
      <c r="N38" s="42">
        <v>0.56769999999999998</v>
      </c>
      <c r="O38" s="42"/>
      <c r="P38" s="42"/>
      <c r="Q38" s="42"/>
      <c r="R38" s="42"/>
      <c r="S38" s="42"/>
      <c r="T38" s="42"/>
      <c r="U38" s="42"/>
      <c r="V38" s="42">
        <v>0.13389999999999999</v>
      </c>
      <c r="W38" s="42"/>
      <c r="X38" s="42"/>
      <c r="Y38" s="42"/>
      <c r="Z38" s="42"/>
      <c r="AA38" s="42"/>
      <c r="AB38" s="42"/>
      <c r="AC38" s="67"/>
      <c r="AD38" s="55"/>
    </row>
    <row r="39" spans="1:30" s="52" customFormat="1">
      <c r="A39" s="98"/>
      <c r="B39" s="12"/>
      <c r="C39" s="162"/>
      <c r="D39" s="7">
        <f t="shared" ref="D39" si="41">$C38*D38</f>
        <v>0</v>
      </c>
      <c r="E39" s="7">
        <f t="shared" ref="E39" si="42">$C38*E38</f>
        <v>0</v>
      </c>
      <c r="F39" s="7">
        <f t="shared" ref="F39:AB39" si="43">$C38*F38</f>
        <v>6154.3537450000003</v>
      </c>
      <c r="G39" s="7">
        <f t="shared" si="43"/>
        <v>0</v>
      </c>
      <c r="H39" s="7">
        <f t="shared" si="43"/>
        <v>1982.372695</v>
      </c>
      <c r="I39" s="7">
        <f t="shared" si="43"/>
        <v>0</v>
      </c>
      <c r="J39" s="7">
        <f t="shared" si="43"/>
        <v>0</v>
      </c>
      <c r="K39" s="7">
        <f t="shared" si="43"/>
        <v>0</v>
      </c>
      <c r="L39" s="7">
        <f t="shared" si="43"/>
        <v>0</v>
      </c>
      <c r="M39" s="7">
        <f t="shared" si="43"/>
        <v>0</v>
      </c>
      <c r="N39" s="7">
        <f t="shared" si="43"/>
        <v>15479.958444999998</v>
      </c>
      <c r="O39" s="7">
        <f t="shared" si="43"/>
        <v>0</v>
      </c>
      <c r="P39" s="7">
        <f t="shared" si="43"/>
        <v>0</v>
      </c>
      <c r="Q39" s="7">
        <f t="shared" si="43"/>
        <v>0</v>
      </c>
      <c r="R39" s="7">
        <f t="shared" si="43"/>
        <v>0</v>
      </c>
      <c r="S39" s="7">
        <f t="shared" si="43"/>
        <v>0</v>
      </c>
      <c r="T39" s="7">
        <f t="shared" si="43"/>
        <v>0</v>
      </c>
      <c r="U39" s="7">
        <f t="shared" si="43"/>
        <v>0</v>
      </c>
      <c r="V39" s="7">
        <f t="shared" si="43"/>
        <v>3651.1651149999998</v>
      </c>
      <c r="W39" s="7">
        <f t="shared" si="43"/>
        <v>0</v>
      </c>
      <c r="X39" s="7">
        <f t="shared" si="43"/>
        <v>0</v>
      </c>
      <c r="Y39" s="7">
        <f t="shared" si="43"/>
        <v>0</v>
      </c>
      <c r="Z39" s="7">
        <f t="shared" si="43"/>
        <v>0</v>
      </c>
      <c r="AA39" s="7">
        <f t="shared" si="43"/>
        <v>0</v>
      </c>
      <c r="AB39" s="7">
        <f t="shared" si="43"/>
        <v>0</v>
      </c>
      <c r="AC39" s="67"/>
      <c r="AD39" s="55"/>
    </row>
    <row r="40" spans="1:30" s="52" customFormat="1">
      <c r="A40" s="96" t="s">
        <v>43</v>
      </c>
      <c r="B40" s="18">
        <v>703909</v>
      </c>
      <c r="C40" s="162">
        <f t="shared" si="3"/>
        <v>58659.08</v>
      </c>
      <c r="D40" s="5"/>
      <c r="E40" s="5"/>
      <c r="F40" s="5">
        <v>0.50980000000000003</v>
      </c>
      <c r="G40" s="5"/>
      <c r="H40" s="5">
        <v>0.13420000000000001</v>
      </c>
      <c r="I40" s="5"/>
      <c r="J40" s="5"/>
      <c r="K40" s="5"/>
      <c r="L40" s="5"/>
      <c r="M40" s="5">
        <v>2.0299999999999999E-2</v>
      </c>
      <c r="N40" s="5">
        <v>0.14499999999999999</v>
      </c>
      <c r="O40" s="5"/>
      <c r="P40" s="5"/>
      <c r="Q40" s="5"/>
      <c r="R40" s="5">
        <v>1.43E-2</v>
      </c>
      <c r="S40" s="5"/>
      <c r="T40" s="5"/>
      <c r="U40" s="5"/>
      <c r="V40" s="5">
        <v>0.1764</v>
      </c>
      <c r="W40" s="5"/>
      <c r="X40" s="5"/>
      <c r="Y40" s="5"/>
      <c r="Z40" s="5"/>
      <c r="AA40" s="5"/>
      <c r="AB40" s="5"/>
      <c r="AC40" s="67"/>
      <c r="AD40" s="55"/>
    </row>
    <row r="41" spans="1:30" s="52" customFormat="1">
      <c r="A41" s="97"/>
      <c r="B41" s="12"/>
      <c r="C41" s="162"/>
      <c r="D41" s="6"/>
      <c r="E41" s="6"/>
      <c r="F41" s="6">
        <f t="shared" ref="F41" si="44">$C40*F40</f>
        <v>29904.398984000003</v>
      </c>
      <c r="G41" s="6">
        <f t="shared" ref="G41" si="45">$C40*G40</f>
        <v>0</v>
      </c>
      <c r="H41" s="6">
        <f t="shared" ref="H41:AB41" si="46">$C40*H40</f>
        <v>7872.0485360000011</v>
      </c>
      <c r="I41" s="6">
        <f t="shared" si="46"/>
        <v>0</v>
      </c>
      <c r="J41" s="6">
        <f t="shared" si="46"/>
        <v>0</v>
      </c>
      <c r="K41" s="6">
        <f t="shared" si="46"/>
        <v>0</v>
      </c>
      <c r="L41" s="6">
        <f t="shared" si="46"/>
        <v>0</v>
      </c>
      <c r="M41" s="6">
        <f t="shared" si="46"/>
        <v>1190.7793239999999</v>
      </c>
      <c r="N41" s="6">
        <f t="shared" si="46"/>
        <v>8505.5666000000001</v>
      </c>
      <c r="O41" s="6">
        <f t="shared" si="46"/>
        <v>0</v>
      </c>
      <c r="P41" s="6">
        <f t="shared" si="46"/>
        <v>0</v>
      </c>
      <c r="Q41" s="6">
        <f t="shared" si="46"/>
        <v>0</v>
      </c>
      <c r="R41" s="6">
        <f t="shared" si="46"/>
        <v>838.82484399999998</v>
      </c>
      <c r="S41" s="6">
        <f t="shared" si="46"/>
        <v>0</v>
      </c>
      <c r="T41" s="6">
        <f t="shared" si="46"/>
        <v>0</v>
      </c>
      <c r="U41" s="6">
        <f t="shared" si="46"/>
        <v>0</v>
      </c>
      <c r="V41" s="6">
        <f t="shared" si="46"/>
        <v>10347.461712</v>
      </c>
      <c r="W41" s="6">
        <f t="shared" si="46"/>
        <v>0</v>
      </c>
      <c r="X41" s="6">
        <f t="shared" si="46"/>
        <v>0</v>
      </c>
      <c r="Y41" s="6">
        <f t="shared" si="46"/>
        <v>0</v>
      </c>
      <c r="Z41" s="6">
        <f t="shared" si="46"/>
        <v>0</v>
      </c>
      <c r="AA41" s="6">
        <f t="shared" si="46"/>
        <v>0</v>
      </c>
      <c r="AB41" s="6">
        <f t="shared" si="46"/>
        <v>0</v>
      </c>
      <c r="AC41" s="67"/>
      <c r="AD41" s="55"/>
    </row>
    <row r="42" spans="1:30" s="52" customFormat="1">
      <c r="A42" s="96" t="s">
        <v>44</v>
      </c>
      <c r="B42" s="18">
        <f>3665762.33/2</f>
        <v>1832881.165</v>
      </c>
      <c r="C42" s="162">
        <f t="shared" si="3"/>
        <v>152740.1</v>
      </c>
      <c r="D42" s="38">
        <v>1.6500000000000001E-2</v>
      </c>
      <c r="E42" s="38">
        <v>0.1368</v>
      </c>
      <c r="F42" s="38">
        <v>5.7599999999999998E-2</v>
      </c>
      <c r="G42" s="38">
        <v>8.0399999999999999E-2</v>
      </c>
      <c r="H42" s="38">
        <v>4.1099999999999998E-2</v>
      </c>
      <c r="I42" s="38">
        <v>0.13389999999999999</v>
      </c>
      <c r="J42" s="38">
        <v>2.12E-2</v>
      </c>
      <c r="K42" s="38">
        <v>3.2500000000000001E-2</v>
      </c>
      <c r="L42" s="38">
        <v>1.7100000000000001E-2</v>
      </c>
      <c r="M42" s="38">
        <v>2.5999999999999999E-2</v>
      </c>
      <c r="N42" s="38">
        <v>0.13320000000000001</v>
      </c>
      <c r="O42" s="38">
        <v>1.89E-2</v>
      </c>
      <c r="P42" s="38">
        <v>0</v>
      </c>
      <c r="Q42" s="38">
        <v>3.8600000000000002E-2</v>
      </c>
      <c r="R42" s="38">
        <v>1.9E-2</v>
      </c>
      <c r="S42" s="38">
        <v>4.1999999999999997E-3</v>
      </c>
      <c r="T42" s="38">
        <v>5.3999999999999999E-2</v>
      </c>
      <c r="U42" s="38">
        <v>1.78E-2</v>
      </c>
      <c r="V42" s="38">
        <v>3.6700000000000003E-2</v>
      </c>
      <c r="W42" s="38">
        <v>4.7199999999999999E-2</v>
      </c>
      <c r="X42" s="38">
        <v>6.3899999999999998E-2</v>
      </c>
      <c r="Y42" s="38">
        <v>2.5999999999999999E-3</v>
      </c>
      <c r="Z42" s="5">
        <v>0</v>
      </c>
      <c r="AA42" s="5">
        <v>8.0000000000000004E-4</v>
      </c>
      <c r="AB42" s="5">
        <v>0</v>
      </c>
      <c r="AC42" s="67"/>
      <c r="AD42" s="55"/>
    </row>
    <row r="43" spans="1:30" s="52" customFormat="1">
      <c r="A43" s="97"/>
      <c r="B43" s="12"/>
      <c r="C43" s="162"/>
      <c r="D43" s="6">
        <f t="shared" ref="D43" si="47">$C42*D42</f>
        <v>2520.2116500000002</v>
      </c>
      <c r="E43" s="6">
        <f t="shared" ref="E43" si="48">$C42*E42</f>
        <v>20894.845680000002</v>
      </c>
      <c r="F43" s="6">
        <f t="shared" ref="F43:O43" si="49">$C42*F42</f>
        <v>8797.8297600000005</v>
      </c>
      <c r="G43" s="6">
        <f t="shared" si="49"/>
        <v>12280.304040000001</v>
      </c>
      <c r="H43" s="6">
        <f t="shared" si="49"/>
        <v>6277.6181099999994</v>
      </c>
      <c r="I43" s="6">
        <f t="shared" si="49"/>
        <v>20451.899389999999</v>
      </c>
      <c r="J43" s="6">
        <f t="shared" si="49"/>
        <v>3238.0901200000003</v>
      </c>
      <c r="K43" s="6">
        <f t="shared" si="49"/>
        <v>4964.0532499999999</v>
      </c>
      <c r="L43" s="6">
        <f t="shared" si="49"/>
        <v>2611.8557100000003</v>
      </c>
      <c r="M43" s="6">
        <f t="shared" si="49"/>
        <v>3971.2426</v>
      </c>
      <c r="N43" s="6">
        <f t="shared" si="49"/>
        <v>20344.981320000003</v>
      </c>
      <c r="O43" s="6">
        <f t="shared" si="49"/>
        <v>2886.7878900000001</v>
      </c>
      <c r="P43" s="6">
        <f t="shared" ref="P43" si="50">$C42*P42</f>
        <v>0</v>
      </c>
      <c r="Q43" s="6">
        <f t="shared" ref="Q43" si="51">$C42*Q42</f>
        <v>5895.7678600000008</v>
      </c>
      <c r="R43" s="6">
        <f t="shared" ref="R43:AB43" si="52">$C42*R42</f>
        <v>2902.0619000000002</v>
      </c>
      <c r="S43" s="6">
        <f t="shared" si="52"/>
        <v>641.50842</v>
      </c>
      <c r="T43" s="6">
        <f t="shared" si="52"/>
        <v>8247.965400000001</v>
      </c>
      <c r="U43" s="6">
        <f t="shared" si="52"/>
        <v>2718.77378</v>
      </c>
      <c r="V43" s="6">
        <f t="shared" si="52"/>
        <v>5605.561670000001</v>
      </c>
      <c r="W43" s="6">
        <f t="shared" si="52"/>
        <v>7209.3327200000003</v>
      </c>
      <c r="X43" s="6">
        <f t="shared" si="52"/>
        <v>9760.0923899999998</v>
      </c>
      <c r="Y43" s="6">
        <f t="shared" si="52"/>
        <v>397.12425999999999</v>
      </c>
      <c r="Z43" s="6">
        <f t="shared" si="52"/>
        <v>0</v>
      </c>
      <c r="AA43" s="6">
        <f t="shared" si="52"/>
        <v>122.19208</v>
      </c>
      <c r="AB43" s="6">
        <f t="shared" si="52"/>
        <v>0</v>
      </c>
      <c r="AC43" s="67"/>
      <c r="AD43" s="55"/>
    </row>
    <row r="44" spans="1:30" s="52" customFormat="1">
      <c r="A44" s="98" t="s">
        <v>405</v>
      </c>
      <c r="B44" s="18">
        <f>3665762.33/2</f>
        <v>1832881.165</v>
      </c>
      <c r="C44" s="162">
        <f t="shared" si="3"/>
        <v>152740.1</v>
      </c>
      <c r="D44" s="42"/>
      <c r="E44" s="42">
        <v>1.2999999999999999E-3</v>
      </c>
      <c r="F44" s="42">
        <v>1.2999999999999999E-3</v>
      </c>
      <c r="G44" s="42"/>
      <c r="H44" s="42">
        <v>0.1593</v>
      </c>
      <c r="I44" s="42"/>
      <c r="J44" s="42">
        <v>4.0000000000000002E-4</v>
      </c>
      <c r="K44" s="42">
        <v>5.9999999999999995E-4</v>
      </c>
      <c r="L44" s="42"/>
      <c r="M44" s="42"/>
      <c r="N44" s="42">
        <v>0.64900000000000002</v>
      </c>
      <c r="O44" s="42">
        <v>2.0000000000000001E-4</v>
      </c>
      <c r="P44" s="42"/>
      <c r="Q44" s="42"/>
      <c r="R44" s="42"/>
      <c r="S44" s="42"/>
      <c r="T44" s="42"/>
      <c r="U44" s="42"/>
      <c r="V44" s="42">
        <v>0.18790000000000001</v>
      </c>
      <c r="W44" s="42"/>
      <c r="X44" s="42"/>
      <c r="Y44" s="42"/>
      <c r="Z44" s="42"/>
      <c r="AA44" s="42"/>
      <c r="AB44" s="42"/>
      <c r="AC44" s="67"/>
      <c r="AD44" s="55"/>
    </row>
    <row r="45" spans="1:30" s="52" customFormat="1">
      <c r="A45" s="98"/>
      <c r="B45" s="12"/>
      <c r="C45" s="162"/>
      <c r="D45" s="7">
        <f t="shared" ref="D45" si="53">$C44*D44</f>
        <v>0</v>
      </c>
      <c r="E45" s="7">
        <f t="shared" ref="E45" si="54">$C44*E44</f>
        <v>198.56213</v>
      </c>
      <c r="F45" s="7">
        <f t="shared" ref="F45:AB45" si="55">$C44*F44</f>
        <v>198.56213</v>
      </c>
      <c r="G45" s="7">
        <f t="shared" si="55"/>
        <v>0</v>
      </c>
      <c r="H45" s="7">
        <f t="shared" si="55"/>
        <v>24331.497930000001</v>
      </c>
      <c r="I45" s="7">
        <f t="shared" si="55"/>
        <v>0</v>
      </c>
      <c r="J45" s="7">
        <f t="shared" si="55"/>
        <v>61.096040000000002</v>
      </c>
      <c r="K45" s="7">
        <f t="shared" si="55"/>
        <v>91.644059999999996</v>
      </c>
      <c r="L45" s="7">
        <f t="shared" si="55"/>
        <v>0</v>
      </c>
      <c r="M45" s="7">
        <f t="shared" si="55"/>
        <v>0</v>
      </c>
      <c r="N45" s="7">
        <f t="shared" si="55"/>
        <v>99128.324900000007</v>
      </c>
      <c r="O45" s="7">
        <f t="shared" si="55"/>
        <v>30.548020000000001</v>
      </c>
      <c r="P45" s="7">
        <f t="shared" si="55"/>
        <v>0</v>
      </c>
      <c r="Q45" s="7">
        <f t="shared" si="55"/>
        <v>0</v>
      </c>
      <c r="R45" s="7">
        <f t="shared" si="55"/>
        <v>0</v>
      </c>
      <c r="S45" s="7">
        <f t="shared" si="55"/>
        <v>0</v>
      </c>
      <c r="T45" s="7">
        <f t="shared" si="55"/>
        <v>0</v>
      </c>
      <c r="U45" s="7">
        <f t="shared" si="55"/>
        <v>0</v>
      </c>
      <c r="V45" s="7">
        <f t="shared" si="55"/>
        <v>28699.864790000003</v>
      </c>
      <c r="W45" s="7">
        <f t="shared" si="55"/>
        <v>0</v>
      </c>
      <c r="X45" s="7">
        <f t="shared" si="55"/>
        <v>0</v>
      </c>
      <c r="Y45" s="7">
        <f t="shared" si="55"/>
        <v>0</v>
      </c>
      <c r="Z45" s="7">
        <f t="shared" si="55"/>
        <v>0</v>
      </c>
      <c r="AA45" s="7">
        <f t="shared" si="55"/>
        <v>0</v>
      </c>
      <c r="AB45" s="7">
        <f t="shared" si="55"/>
        <v>0</v>
      </c>
      <c r="AC45" s="67"/>
      <c r="AD45" s="55"/>
    </row>
    <row r="46" spans="1:30" s="52" customFormat="1">
      <c r="A46" s="96" t="s">
        <v>45</v>
      </c>
      <c r="B46" s="18">
        <v>487347.95</v>
      </c>
      <c r="C46" s="162">
        <f t="shared" si="3"/>
        <v>40612.33</v>
      </c>
      <c r="D46" s="5">
        <v>1.8499999999999999E-2</v>
      </c>
      <c r="E46" s="5"/>
      <c r="F46" s="5"/>
      <c r="G46" s="5"/>
      <c r="H46" s="5">
        <v>0.21490000000000001</v>
      </c>
      <c r="I46" s="5"/>
      <c r="J46" s="5"/>
      <c r="K46" s="5"/>
      <c r="L46" s="5"/>
      <c r="M46" s="5">
        <v>3.9100000000000003E-2</v>
      </c>
      <c r="N46" s="5">
        <v>0.28860000000000002</v>
      </c>
      <c r="O46" s="5"/>
      <c r="P46" s="5"/>
      <c r="Q46" s="5"/>
      <c r="R46" s="5">
        <v>2.9700000000000001E-2</v>
      </c>
      <c r="S46" s="5"/>
      <c r="T46" s="5">
        <v>5.7299999999999997E-2</v>
      </c>
      <c r="U46" s="5"/>
      <c r="V46" s="5">
        <v>0.35189999999999999</v>
      </c>
      <c r="W46" s="5"/>
      <c r="X46" s="5"/>
      <c r="Y46" s="5"/>
      <c r="Z46" s="5"/>
      <c r="AA46" s="5"/>
      <c r="AB46" s="5"/>
      <c r="AC46" s="67"/>
      <c r="AD46" s="55"/>
    </row>
    <row r="47" spans="1:30" s="52" customFormat="1">
      <c r="A47" s="97"/>
      <c r="B47" s="12"/>
      <c r="C47" s="162"/>
      <c r="D47" s="6">
        <f t="shared" ref="D47" si="56">$C46*D46</f>
        <v>751.32810500000005</v>
      </c>
      <c r="E47" s="6">
        <f t="shared" ref="E47" si="57">$C46*E46</f>
        <v>0</v>
      </c>
      <c r="F47" s="6">
        <f t="shared" ref="F47:AB47" si="58">$C46*F46</f>
        <v>0</v>
      </c>
      <c r="G47" s="6">
        <f t="shared" si="58"/>
        <v>0</v>
      </c>
      <c r="H47" s="6">
        <f t="shared" si="58"/>
        <v>8727.5897170000007</v>
      </c>
      <c r="I47" s="6">
        <f t="shared" si="58"/>
        <v>0</v>
      </c>
      <c r="J47" s="6">
        <f t="shared" si="58"/>
        <v>0</v>
      </c>
      <c r="K47" s="6">
        <f t="shared" si="58"/>
        <v>0</v>
      </c>
      <c r="L47" s="6">
        <f t="shared" si="58"/>
        <v>0</v>
      </c>
      <c r="M47" s="6">
        <f t="shared" si="58"/>
        <v>1587.9421030000001</v>
      </c>
      <c r="N47" s="6">
        <f t="shared" si="58"/>
        <v>11720.718438000002</v>
      </c>
      <c r="O47" s="6">
        <f t="shared" si="58"/>
        <v>0</v>
      </c>
      <c r="P47" s="6">
        <f t="shared" si="58"/>
        <v>0</v>
      </c>
      <c r="Q47" s="6">
        <f t="shared" si="58"/>
        <v>0</v>
      </c>
      <c r="R47" s="6">
        <f t="shared" si="58"/>
        <v>1206.186201</v>
      </c>
      <c r="S47" s="6">
        <f t="shared" si="58"/>
        <v>0</v>
      </c>
      <c r="T47" s="6">
        <f t="shared" si="58"/>
        <v>2327.0865089999998</v>
      </c>
      <c r="U47" s="6">
        <f t="shared" si="58"/>
        <v>0</v>
      </c>
      <c r="V47" s="6">
        <f t="shared" si="58"/>
        <v>14291.478927</v>
      </c>
      <c r="W47" s="6">
        <f t="shared" si="58"/>
        <v>0</v>
      </c>
      <c r="X47" s="6">
        <f t="shared" si="58"/>
        <v>0</v>
      </c>
      <c r="Y47" s="6">
        <f t="shared" si="58"/>
        <v>0</v>
      </c>
      <c r="Z47" s="6">
        <f t="shared" si="58"/>
        <v>0</v>
      </c>
      <c r="AA47" s="6">
        <f t="shared" si="58"/>
        <v>0</v>
      </c>
      <c r="AB47" s="6">
        <f t="shared" si="58"/>
        <v>0</v>
      </c>
      <c r="AC47" s="67"/>
      <c r="AD47" s="55"/>
    </row>
    <row r="48" spans="1:30" s="52" customFormat="1">
      <c r="A48" s="96" t="s">
        <v>46</v>
      </c>
      <c r="B48" s="18">
        <v>380773.38</v>
      </c>
      <c r="C48" s="162">
        <f t="shared" si="3"/>
        <v>31731.119999999999</v>
      </c>
      <c r="D48" s="5">
        <v>1.8599999999999998E-2</v>
      </c>
      <c r="E48" s="5"/>
      <c r="F48" s="5"/>
      <c r="G48" s="5"/>
      <c r="H48" s="5">
        <v>0.215</v>
      </c>
      <c r="I48" s="5"/>
      <c r="J48" s="5"/>
      <c r="K48" s="5"/>
      <c r="L48" s="5"/>
      <c r="M48" s="5">
        <v>3.9100000000000003E-2</v>
      </c>
      <c r="N48" s="5">
        <v>0.28820000000000001</v>
      </c>
      <c r="O48" s="5"/>
      <c r="P48" s="5"/>
      <c r="Q48" s="5"/>
      <c r="R48" s="5">
        <v>2.9700000000000001E-2</v>
      </c>
      <c r="S48" s="5"/>
      <c r="T48" s="5">
        <v>5.74E-2</v>
      </c>
      <c r="U48" s="5"/>
      <c r="V48" s="5">
        <v>0.35199999999999998</v>
      </c>
      <c r="W48" s="5"/>
      <c r="X48" s="5"/>
      <c r="Y48" s="5"/>
      <c r="Z48" s="5"/>
      <c r="AA48" s="5"/>
      <c r="AB48" s="5"/>
      <c r="AC48" s="67"/>
      <c r="AD48" s="55"/>
    </row>
    <row r="49" spans="1:30" s="52" customFormat="1">
      <c r="A49" s="97"/>
      <c r="B49" s="12"/>
      <c r="C49" s="162"/>
      <c r="D49" s="6">
        <f t="shared" ref="D49" si="59">$C48*D48</f>
        <v>590.19883199999992</v>
      </c>
      <c r="E49" s="6">
        <f t="shared" ref="E49" si="60">$C48*E48</f>
        <v>0</v>
      </c>
      <c r="F49" s="6">
        <f t="shared" ref="F49:AB49" si="61">$C48*F48</f>
        <v>0</v>
      </c>
      <c r="G49" s="6">
        <f t="shared" si="61"/>
        <v>0</v>
      </c>
      <c r="H49" s="6">
        <f t="shared" si="61"/>
        <v>6822.1907999999994</v>
      </c>
      <c r="I49" s="6">
        <f t="shared" si="61"/>
        <v>0</v>
      </c>
      <c r="J49" s="6">
        <f t="shared" si="61"/>
        <v>0</v>
      </c>
      <c r="K49" s="6">
        <f t="shared" si="61"/>
        <v>0</v>
      </c>
      <c r="L49" s="6">
        <f t="shared" si="61"/>
        <v>0</v>
      </c>
      <c r="M49" s="6">
        <f t="shared" si="61"/>
        <v>1240.686792</v>
      </c>
      <c r="N49" s="6">
        <f t="shared" si="61"/>
        <v>9144.9087839999993</v>
      </c>
      <c r="O49" s="6">
        <f t="shared" si="61"/>
        <v>0</v>
      </c>
      <c r="P49" s="6">
        <f t="shared" si="61"/>
        <v>0</v>
      </c>
      <c r="Q49" s="6">
        <f t="shared" si="61"/>
        <v>0</v>
      </c>
      <c r="R49" s="6">
        <f t="shared" si="61"/>
        <v>942.414264</v>
      </c>
      <c r="S49" s="6">
        <f t="shared" si="61"/>
        <v>0</v>
      </c>
      <c r="T49" s="6">
        <f t="shared" si="61"/>
        <v>1821.3662879999999</v>
      </c>
      <c r="U49" s="6">
        <f t="shared" si="61"/>
        <v>0</v>
      </c>
      <c r="V49" s="6">
        <f t="shared" si="61"/>
        <v>11169.354239999999</v>
      </c>
      <c r="W49" s="6">
        <f t="shared" si="61"/>
        <v>0</v>
      </c>
      <c r="X49" s="6">
        <f t="shared" si="61"/>
        <v>0</v>
      </c>
      <c r="Y49" s="6">
        <f t="shared" si="61"/>
        <v>0</v>
      </c>
      <c r="Z49" s="6">
        <f t="shared" si="61"/>
        <v>0</v>
      </c>
      <c r="AA49" s="6">
        <f t="shared" si="61"/>
        <v>0</v>
      </c>
      <c r="AB49" s="6">
        <f t="shared" si="61"/>
        <v>0</v>
      </c>
      <c r="AC49" s="67"/>
      <c r="AD49" s="55"/>
    </row>
    <row r="50" spans="1:30" s="52" customFormat="1">
      <c r="A50" s="96" t="s">
        <v>47</v>
      </c>
      <c r="B50" s="18">
        <v>605726.54</v>
      </c>
      <c r="C50" s="162">
        <f t="shared" si="3"/>
        <v>50477.21</v>
      </c>
      <c r="D50" s="5">
        <v>1.8499999999999999E-2</v>
      </c>
      <c r="E50" s="5"/>
      <c r="F50" s="5"/>
      <c r="G50" s="5"/>
      <c r="H50" s="5">
        <v>0.21490000000000001</v>
      </c>
      <c r="I50" s="5"/>
      <c r="J50" s="5"/>
      <c r="K50" s="5"/>
      <c r="L50" s="5"/>
      <c r="M50" s="5">
        <v>3.9E-2</v>
      </c>
      <c r="N50" s="5">
        <v>0.2883</v>
      </c>
      <c r="O50" s="5"/>
      <c r="P50" s="5"/>
      <c r="Q50" s="5"/>
      <c r="R50" s="5">
        <v>2.98E-2</v>
      </c>
      <c r="S50" s="5"/>
      <c r="T50" s="5">
        <v>5.7500000000000002E-2</v>
      </c>
      <c r="U50" s="5"/>
      <c r="V50" s="5">
        <v>0.35199999999999998</v>
      </c>
      <c r="W50" s="5"/>
      <c r="X50" s="5"/>
      <c r="Y50" s="5"/>
      <c r="Z50" s="5"/>
      <c r="AA50" s="5"/>
      <c r="AB50" s="5"/>
      <c r="AC50" s="67"/>
      <c r="AD50" s="55"/>
    </row>
    <row r="51" spans="1:30" s="52" customFormat="1">
      <c r="A51" s="97"/>
      <c r="B51" s="12"/>
      <c r="C51" s="162"/>
      <c r="D51" s="6">
        <f t="shared" ref="D51" si="62">$C50*D50</f>
        <v>933.82838499999991</v>
      </c>
      <c r="E51" s="6">
        <f t="shared" ref="E51" si="63">$C50*E50</f>
        <v>0</v>
      </c>
      <c r="F51" s="6">
        <f t="shared" ref="F51:AB51" si="64">$C50*F50</f>
        <v>0</v>
      </c>
      <c r="G51" s="6">
        <f t="shared" si="64"/>
        <v>0</v>
      </c>
      <c r="H51" s="6">
        <f t="shared" si="64"/>
        <v>10847.552428999999</v>
      </c>
      <c r="I51" s="6">
        <f t="shared" si="64"/>
        <v>0</v>
      </c>
      <c r="J51" s="6">
        <f t="shared" si="64"/>
        <v>0</v>
      </c>
      <c r="K51" s="6">
        <f t="shared" si="64"/>
        <v>0</v>
      </c>
      <c r="L51" s="6">
        <f t="shared" si="64"/>
        <v>0</v>
      </c>
      <c r="M51" s="6">
        <f t="shared" si="64"/>
        <v>1968.6111899999999</v>
      </c>
      <c r="N51" s="6">
        <f t="shared" si="64"/>
        <v>14552.579642999999</v>
      </c>
      <c r="O51" s="6">
        <f t="shared" si="64"/>
        <v>0</v>
      </c>
      <c r="P51" s="6">
        <f t="shared" si="64"/>
        <v>0</v>
      </c>
      <c r="Q51" s="6">
        <f t="shared" si="64"/>
        <v>0</v>
      </c>
      <c r="R51" s="6">
        <f t="shared" si="64"/>
        <v>1504.2208579999999</v>
      </c>
      <c r="S51" s="6">
        <f t="shared" si="64"/>
        <v>0</v>
      </c>
      <c r="T51" s="6">
        <f t="shared" si="64"/>
        <v>2902.4395749999999</v>
      </c>
      <c r="U51" s="6">
        <f t="shared" si="64"/>
        <v>0</v>
      </c>
      <c r="V51" s="6">
        <f t="shared" si="64"/>
        <v>17767.977919999998</v>
      </c>
      <c r="W51" s="6">
        <f t="shared" si="64"/>
        <v>0</v>
      </c>
      <c r="X51" s="6">
        <f t="shared" si="64"/>
        <v>0</v>
      </c>
      <c r="Y51" s="6">
        <f t="shared" si="64"/>
        <v>0</v>
      </c>
      <c r="Z51" s="6">
        <f t="shared" si="64"/>
        <v>0</v>
      </c>
      <c r="AA51" s="6">
        <f t="shared" si="64"/>
        <v>0</v>
      </c>
      <c r="AB51" s="6">
        <f t="shared" si="64"/>
        <v>0</v>
      </c>
      <c r="AC51" s="67"/>
      <c r="AD51" s="55"/>
    </row>
    <row r="52" spans="1:30" s="52" customFormat="1">
      <c r="A52" s="96" t="s">
        <v>48</v>
      </c>
      <c r="B52" s="18">
        <v>716026.7</v>
      </c>
      <c r="C52" s="162">
        <f t="shared" si="3"/>
        <v>59668.89</v>
      </c>
      <c r="D52" s="5"/>
      <c r="E52" s="5"/>
      <c r="F52" s="5">
        <v>0.74360000000000004</v>
      </c>
      <c r="G52" s="5"/>
      <c r="H52" s="5"/>
      <c r="I52" s="5"/>
      <c r="J52" s="5"/>
      <c r="K52" s="5"/>
      <c r="L52" s="5">
        <v>2.7300000000000001E-2</v>
      </c>
      <c r="M52" s="5"/>
      <c r="N52" s="5"/>
      <c r="O52" s="5"/>
      <c r="P52" s="5"/>
      <c r="Q52" s="5"/>
      <c r="R52" s="5"/>
      <c r="S52" s="5"/>
      <c r="T52" s="5"/>
      <c r="U52" s="5">
        <v>0.2291</v>
      </c>
      <c r="V52" s="5"/>
      <c r="W52" s="5"/>
      <c r="X52" s="5"/>
      <c r="Y52" s="5"/>
      <c r="Z52" s="5"/>
      <c r="AA52" s="5"/>
      <c r="AB52" s="5"/>
      <c r="AC52" s="67"/>
      <c r="AD52" s="55"/>
    </row>
    <row r="53" spans="1:30" s="52" customFormat="1">
      <c r="A53" s="97"/>
      <c r="B53" s="12"/>
      <c r="C53" s="162"/>
      <c r="D53" s="6">
        <f t="shared" ref="D53" si="65">$C52*D52</f>
        <v>0</v>
      </c>
      <c r="E53" s="6">
        <f t="shared" ref="E53" si="66">$C52*E52</f>
        <v>0</v>
      </c>
      <c r="F53" s="6">
        <f t="shared" ref="F53:AB53" si="67">$C52*F52</f>
        <v>44369.786604000001</v>
      </c>
      <c r="G53" s="6">
        <f t="shared" si="67"/>
        <v>0</v>
      </c>
      <c r="H53" s="6">
        <f t="shared" si="67"/>
        <v>0</v>
      </c>
      <c r="I53" s="6">
        <f t="shared" si="67"/>
        <v>0</v>
      </c>
      <c r="J53" s="6">
        <f t="shared" si="67"/>
        <v>0</v>
      </c>
      <c r="K53" s="6">
        <f t="shared" si="67"/>
        <v>0</v>
      </c>
      <c r="L53" s="6">
        <f t="shared" si="67"/>
        <v>1628.960697</v>
      </c>
      <c r="M53" s="6">
        <f t="shared" si="67"/>
        <v>0</v>
      </c>
      <c r="N53" s="6">
        <f t="shared" si="67"/>
        <v>0</v>
      </c>
      <c r="O53" s="6">
        <f t="shared" si="67"/>
        <v>0</v>
      </c>
      <c r="P53" s="6">
        <f t="shared" si="67"/>
        <v>0</v>
      </c>
      <c r="Q53" s="6">
        <f t="shared" si="67"/>
        <v>0</v>
      </c>
      <c r="R53" s="6">
        <f t="shared" si="67"/>
        <v>0</v>
      </c>
      <c r="S53" s="6">
        <f t="shared" si="67"/>
        <v>0</v>
      </c>
      <c r="T53" s="6">
        <f t="shared" si="67"/>
        <v>0</v>
      </c>
      <c r="U53" s="6">
        <f t="shared" si="67"/>
        <v>13670.142699</v>
      </c>
      <c r="V53" s="6">
        <f t="shared" si="67"/>
        <v>0</v>
      </c>
      <c r="W53" s="6">
        <f t="shared" si="67"/>
        <v>0</v>
      </c>
      <c r="X53" s="6">
        <f t="shared" si="67"/>
        <v>0</v>
      </c>
      <c r="Y53" s="6">
        <f t="shared" si="67"/>
        <v>0</v>
      </c>
      <c r="Z53" s="6">
        <f t="shared" si="67"/>
        <v>0</v>
      </c>
      <c r="AA53" s="6">
        <f t="shared" si="67"/>
        <v>0</v>
      </c>
      <c r="AB53" s="6">
        <f t="shared" si="67"/>
        <v>0</v>
      </c>
      <c r="AC53" s="67"/>
      <c r="AD53" s="55"/>
    </row>
    <row r="54" spans="1:30" s="52" customFormat="1">
      <c r="A54" s="96" t="s">
        <v>49</v>
      </c>
      <c r="B54" s="18">
        <v>218644.39</v>
      </c>
      <c r="C54" s="162">
        <f t="shared" si="3"/>
        <v>18220.37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7"/>
      <c r="AD54" s="55"/>
    </row>
    <row r="55" spans="1:30" s="52" customFormat="1">
      <c r="A55" s="97"/>
      <c r="B55" s="12"/>
      <c r="C55" s="162"/>
      <c r="D55" s="6">
        <f t="shared" ref="D55" si="68">$C54*D54</f>
        <v>0</v>
      </c>
      <c r="E55" s="6">
        <f t="shared" ref="E55" si="69">$C54*E54</f>
        <v>0</v>
      </c>
      <c r="F55" s="6">
        <f t="shared" ref="F55:AB55" si="70">$C54*F54</f>
        <v>18220.37</v>
      </c>
      <c r="G55" s="6">
        <f t="shared" si="70"/>
        <v>0</v>
      </c>
      <c r="H55" s="6">
        <f t="shared" si="70"/>
        <v>0</v>
      </c>
      <c r="I55" s="6">
        <f t="shared" si="70"/>
        <v>0</v>
      </c>
      <c r="J55" s="6">
        <f t="shared" si="70"/>
        <v>0</v>
      </c>
      <c r="K55" s="6">
        <f t="shared" si="70"/>
        <v>0</v>
      </c>
      <c r="L55" s="6">
        <f t="shared" si="70"/>
        <v>0</v>
      </c>
      <c r="M55" s="6">
        <f t="shared" si="70"/>
        <v>0</v>
      </c>
      <c r="N55" s="6">
        <f t="shared" si="70"/>
        <v>0</v>
      </c>
      <c r="O55" s="6">
        <f t="shared" si="70"/>
        <v>0</v>
      </c>
      <c r="P55" s="6">
        <f t="shared" si="70"/>
        <v>0</v>
      </c>
      <c r="Q55" s="6">
        <f t="shared" si="70"/>
        <v>0</v>
      </c>
      <c r="R55" s="6">
        <f t="shared" si="70"/>
        <v>0</v>
      </c>
      <c r="S55" s="6">
        <f t="shared" si="70"/>
        <v>0</v>
      </c>
      <c r="T55" s="6">
        <f t="shared" si="70"/>
        <v>0</v>
      </c>
      <c r="U55" s="6">
        <f t="shared" si="70"/>
        <v>0</v>
      </c>
      <c r="V55" s="6">
        <f t="shared" si="70"/>
        <v>0</v>
      </c>
      <c r="W55" s="6">
        <f t="shared" si="70"/>
        <v>0</v>
      </c>
      <c r="X55" s="6">
        <f t="shared" si="70"/>
        <v>0</v>
      </c>
      <c r="Y55" s="6">
        <f t="shared" si="70"/>
        <v>0</v>
      </c>
      <c r="Z55" s="6">
        <f t="shared" si="70"/>
        <v>0</v>
      </c>
      <c r="AA55" s="6">
        <f t="shared" si="70"/>
        <v>0</v>
      </c>
      <c r="AB55" s="6">
        <f t="shared" si="70"/>
        <v>0</v>
      </c>
      <c r="AC55" s="67"/>
      <c r="AD55" s="55"/>
    </row>
    <row r="56" spans="1:30" s="52" customFormat="1">
      <c r="A56" s="96" t="s">
        <v>155</v>
      </c>
      <c r="B56" s="18">
        <v>205317.43</v>
      </c>
      <c r="C56" s="162">
        <f t="shared" si="3"/>
        <v>17109.79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1</v>
      </c>
      <c r="V56" s="5"/>
      <c r="W56" s="5"/>
      <c r="X56" s="5"/>
      <c r="Y56" s="5"/>
      <c r="Z56" s="5"/>
      <c r="AA56" s="5"/>
      <c r="AB56" s="5"/>
      <c r="AC56" s="67"/>
      <c r="AD56" s="55"/>
    </row>
    <row r="57" spans="1:30" s="52" customFormat="1">
      <c r="A57" s="97"/>
      <c r="B57" s="12"/>
      <c r="C57" s="162"/>
      <c r="D57" s="6">
        <f t="shared" ref="D57" si="71">$C56*D56</f>
        <v>0</v>
      </c>
      <c r="E57" s="6">
        <f t="shared" ref="E57" si="72">$C56*E56</f>
        <v>0</v>
      </c>
      <c r="F57" s="6">
        <f t="shared" ref="F57:AB57" si="73">$C56*F56</f>
        <v>0</v>
      </c>
      <c r="G57" s="6">
        <f t="shared" si="73"/>
        <v>0</v>
      </c>
      <c r="H57" s="6">
        <f t="shared" si="73"/>
        <v>0</v>
      </c>
      <c r="I57" s="6">
        <f t="shared" si="73"/>
        <v>0</v>
      </c>
      <c r="J57" s="6">
        <f t="shared" si="73"/>
        <v>0</v>
      </c>
      <c r="K57" s="6">
        <f t="shared" si="73"/>
        <v>0</v>
      </c>
      <c r="L57" s="6">
        <f t="shared" si="73"/>
        <v>0</v>
      </c>
      <c r="M57" s="6">
        <f t="shared" si="73"/>
        <v>0</v>
      </c>
      <c r="N57" s="6">
        <f t="shared" si="73"/>
        <v>0</v>
      </c>
      <c r="O57" s="6">
        <f t="shared" si="73"/>
        <v>0</v>
      </c>
      <c r="P57" s="6">
        <f t="shared" si="73"/>
        <v>0</v>
      </c>
      <c r="Q57" s="6">
        <f t="shared" si="73"/>
        <v>0</v>
      </c>
      <c r="R57" s="6">
        <f t="shared" si="73"/>
        <v>0</v>
      </c>
      <c r="S57" s="6">
        <f t="shared" si="73"/>
        <v>0</v>
      </c>
      <c r="T57" s="6">
        <f t="shared" si="73"/>
        <v>0</v>
      </c>
      <c r="U57" s="6">
        <f t="shared" si="73"/>
        <v>17109.79</v>
      </c>
      <c r="V57" s="6">
        <f t="shared" si="73"/>
        <v>0</v>
      </c>
      <c r="W57" s="6">
        <f t="shared" si="73"/>
        <v>0</v>
      </c>
      <c r="X57" s="6">
        <f t="shared" si="73"/>
        <v>0</v>
      </c>
      <c r="Y57" s="6">
        <f t="shared" si="73"/>
        <v>0</v>
      </c>
      <c r="Z57" s="6">
        <f t="shared" si="73"/>
        <v>0</v>
      </c>
      <c r="AA57" s="6">
        <f t="shared" si="73"/>
        <v>0</v>
      </c>
      <c r="AB57" s="6">
        <f t="shared" si="73"/>
        <v>0</v>
      </c>
      <c r="AC57" s="67"/>
      <c r="AD57" s="55"/>
    </row>
    <row r="58" spans="1:30" s="52" customFormat="1">
      <c r="A58" s="96" t="s">
        <v>156</v>
      </c>
      <c r="B58" s="18">
        <v>84498.1</v>
      </c>
      <c r="C58" s="162">
        <f t="shared" si="3"/>
        <v>7041.51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</v>
      </c>
      <c r="V58" s="5"/>
      <c r="W58" s="5"/>
      <c r="X58" s="5"/>
      <c r="Y58" s="5"/>
      <c r="Z58" s="5"/>
      <c r="AA58" s="5"/>
      <c r="AB58" s="5"/>
      <c r="AC58" s="67"/>
      <c r="AD58" s="55"/>
    </row>
    <row r="59" spans="1:30" s="52" customFormat="1">
      <c r="A59" s="97"/>
      <c r="B59" s="12"/>
      <c r="C59" s="162"/>
      <c r="D59" s="6">
        <f t="shared" ref="D59" si="74">$C58*D58</f>
        <v>0</v>
      </c>
      <c r="E59" s="6">
        <f t="shared" ref="E59" si="75">$C58*E58</f>
        <v>0</v>
      </c>
      <c r="F59" s="6">
        <f t="shared" ref="F59:AB59" si="76">$C58*F58</f>
        <v>0</v>
      </c>
      <c r="G59" s="6">
        <f t="shared" si="76"/>
        <v>0</v>
      </c>
      <c r="H59" s="6">
        <f t="shared" si="76"/>
        <v>0</v>
      </c>
      <c r="I59" s="6">
        <f t="shared" si="76"/>
        <v>0</v>
      </c>
      <c r="J59" s="6">
        <f t="shared" si="76"/>
        <v>0</v>
      </c>
      <c r="K59" s="6">
        <f t="shared" si="76"/>
        <v>0</v>
      </c>
      <c r="L59" s="6">
        <f t="shared" si="76"/>
        <v>0</v>
      </c>
      <c r="M59" s="6">
        <f t="shared" si="76"/>
        <v>0</v>
      </c>
      <c r="N59" s="6">
        <f t="shared" si="76"/>
        <v>0</v>
      </c>
      <c r="O59" s="6">
        <f t="shared" si="76"/>
        <v>0</v>
      </c>
      <c r="P59" s="6">
        <f t="shared" si="76"/>
        <v>0</v>
      </c>
      <c r="Q59" s="6">
        <f t="shared" si="76"/>
        <v>0</v>
      </c>
      <c r="R59" s="6">
        <f t="shared" si="76"/>
        <v>0</v>
      </c>
      <c r="S59" s="6">
        <f t="shared" si="76"/>
        <v>0</v>
      </c>
      <c r="T59" s="6">
        <f t="shared" si="76"/>
        <v>0</v>
      </c>
      <c r="U59" s="6">
        <f t="shared" si="76"/>
        <v>7041.51</v>
      </c>
      <c r="V59" s="6">
        <f t="shared" si="76"/>
        <v>0</v>
      </c>
      <c r="W59" s="6">
        <f t="shared" si="76"/>
        <v>0</v>
      </c>
      <c r="X59" s="6">
        <f t="shared" si="76"/>
        <v>0</v>
      </c>
      <c r="Y59" s="6">
        <f t="shared" si="76"/>
        <v>0</v>
      </c>
      <c r="Z59" s="6">
        <f t="shared" si="76"/>
        <v>0</v>
      </c>
      <c r="AA59" s="6">
        <f t="shared" si="76"/>
        <v>0</v>
      </c>
      <c r="AB59" s="6">
        <f t="shared" si="76"/>
        <v>0</v>
      </c>
      <c r="AC59" s="67"/>
      <c r="AD59" s="55"/>
    </row>
    <row r="60" spans="1:30" s="52" customFormat="1">
      <c r="A60" s="96" t="s">
        <v>328</v>
      </c>
      <c r="B60" s="18">
        <f>2448250.31*0.9546</f>
        <v>2337099.7459260002</v>
      </c>
      <c r="C60" s="162">
        <f t="shared" si="3"/>
        <v>194758.31</v>
      </c>
      <c r="D60" s="40"/>
      <c r="E60" s="40"/>
      <c r="F60" s="40">
        <v>0.9768</v>
      </c>
      <c r="G60" s="40"/>
      <c r="H60" s="40"/>
      <c r="I60" s="40"/>
      <c r="J60" s="40"/>
      <c r="K60" s="40"/>
      <c r="L60" s="40">
        <v>9.5999999999999992E-3</v>
      </c>
      <c r="M60" s="40"/>
      <c r="N60" s="40"/>
      <c r="O60" s="40"/>
      <c r="P60" s="40"/>
      <c r="Q60" s="40"/>
      <c r="R60" s="40"/>
      <c r="S60" s="40"/>
      <c r="T60" s="40"/>
      <c r="U60" s="40">
        <v>1.09E-2</v>
      </c>
      <c r="V60" s="40"/>
      <c r="W60" s="40"/>
      <c r="X60" s="40">
        <v>2.5000000000000001E-3</v>
      </c>
      <c r="Y60" s="40">
        <v>1E-4</v>
      </c>
      <c r="Z60" s="40">
        <v>1E-4</v>
      </c>
      <c r="AA60" s="40">
        <v>0</v>
      </c>
      <c r="AB60" s="40">
        <v>0</v>
      </c>
      <c r="AC60" s="67"/>
      <c r="AD60" s="55"/>
    </row>
    <row r="61" spans="1:30" s="52" customFormat="1">
      <c r="A61" s="98"/>
      <c r="B61" s="12"/>
      <c r="C61" s="162"/>
      <c r="D61" s="39">
        <f t="shared" ref="D61" si="77">$C60*D60</f>
        <v>0</v>
      </c>
      <c r="E61" s="39">
        <f t="shared" ref="E61" si="78">$C60*E60</f>
        <v>0</v>
      </c>
      <c r="F61" s="39">
        <f t="shared" ref="F61:AB61" si="79">$C60*F60</f>
        <v>190239.917208</v>
      </c>
      <c r="G61" s="39">
        <f t="shared" si="79"/>
        <v>0</v>
      </c>
      <c r="H61" s="39">
        <f t="shared" si="79"/>
        <v>0</v>
      </c>
      <c r="I61" s="39">
        <f t="shared" si="79"/>
        <v>0</v>
      </c>
      <c r="J61" s="39">
        <f t="shared" si="79"/>
        <v>0</v>
      </c>
      <c r="K61" s="39">
        <f t="shared" si="79"/>
        <v>0</v>
      </c>
      <c r="L61" s="39">
        <f t="shared" si="79"/>
        <v>1869.6797759999997</v>
      </c>
      <c r="M61" s="39">
        <f t="shared" si="79"/>
        <v>0</v>
      </c>
      <c r="N61" s="39">
        <f t="shared" si="79"/>
        <v>0</v>
      </c>
      <c r="O61" s="39">
        <f t="shared" si="79"/>
        <v>0</v>
      </c>
      <c r="P61" s="39">
        <f t="shared" si="79"/>
        <v>0</v>
      </c>
      <c r="Q61" s="39">
        <f t="shared" si="79"/>
        <v>0</v>
      </c>
      <c r="R61" s="39">
        <f t="shared" si="79"/>
        <v>0</v>
      </c>
      <c r="S61" s="39">
        <f t="shared" si="79"/>
        <v>0</v>
      </c>
      <c r="T61" s="39">
        <f t="shared" si="79"/>
        <v>0</v>
      </c>
      <c r="U61" s="39">
        <f t="shared" si="79"/>
        <v>2122.8655789999998</v>
      </c>
      <c r="V61" s="39">
        <f t="shared" si="79"/>
        <v>0</v>
      </c>
      <c r="W61" s="39">
        <f t="shared" si="79"/>
        <v>0</v>
      </c>
      <c r="X61" s="39">
        <f t="shared" si="79"/>
        <v>486.89577500000001</v>
      </c>
      <c r="Y61" s="39">
        <f t="shared" si="79"/>
        <v>19.475830999999999</v>
      </c>
      <c r="Z61" s="39">
        <f t="shared" si="79"/>
        <v>19.475830999999999</v>
      </c>
      <c r="AA61" s="39">
        <f t="shared" si="79"/>
        <v>0</v>
      </c>
      <c r="AB61" s="39">
        <f t="shared" si="79"/>
        <v>0</v>
      </c>
      <c r="AC61" s="67"/>
      <c r="AD61" s="55"/>
    </row>
    <row r="62" spans="1:30" s="52" customFormat="1">
      <c r="A62" s="96" t="s">
        <v>329</v>
      </c>
      <c r="B62" s="18">
        <f>2945720.21268289*0</f>
        <v>0</v>
      </c>
      <c r="C62" s="162">
        <f t="shared" si="3"/>
        <v>0</v>
      </c>
      <c r="D62" s="5"/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7"/>
      <c r="AD62" s="55"/>
    </row>
    <row r="63" spans="1:30" s="52" customFormat="1">
      <c r="A63" s="98"/>
      <c r="B63" s="12"/>
      <c r="C63" s="162"/>
      <c r="D63" s="6">
        <f t="shared" ref="D63" si="80">$C62*D62</f>
        <v>0</v>
      </c>
      <c r="E63" s="6">
        <f t="shared" ref="E63" si="81">$C62*E62</f>
        <v>0</v>
      </c>
      <c r="F63" s="6">
        <f t="shared" ref="F63:AB63" si="82">$C62*F62</f>
        <v>0</v>
      </c>
      <c r="G63" s="6">
        <f t="shared" si="82"/>
        <v>0</v>
      </c>
      <c r="H63" s="6">
        <f t="shared" si="82"/>
        <v>0</v>
      </c>
      <c r="I63" s="6">
        <f t="shared" si="82"/>
        <v>0</v>
      </c>
      <c r="J63" s="6">
        <f t="shared" si="82"/>
        <v>0</v>
      </c>
      <c r="K63" s="6">
        <f t="shared" si="82"/>
        <v>0</v>
      </c>
      <c r="L63" s="6">
        <f t="shared" si="82"/>
        <v>0</v>
      </c>
      <c r="M63" s="6">
        <f t="shared" si="82"/>
        <v>0</v>
      </c>
      <c r="N63" s="6">
        <f t="shared" si="82"/>
        <v>0</v>
      </c>
      <c r="O63" s="6">
        <f t="shared" si="82"/>
        <v>0</v>
      </c>
      <c r="P63" s="6">
        <f t="shared" si="82"/>
        <v>0</v>
      </c>
      <c r="Q63" s="6">
        <f t="shared" si="82"/>
        <v>0</v>
      </c>
      <c r="R63" s="6">
        <f t="shared" si="82"/>
        <v>0</v>
      </c>
      <c r="S63" s="6">
        <f t="shared" si="82"/>
        <v>0</v>
      </c>
      <c r="T63" s="6">
        <f t="shared" si="82"/>
        <v>0</v>
      </c>
      <c r="U63" s="6">
        <f t="shared" si="82"/>
        <v>0</v>
      </c>
      <c r="V63" s="6">
        <f t="shared" si="82"/>
        <v>0</v>
      </c>
      <c r="W63" s="6">
        <f t="shared" si="82"/>
        <v>0</v>
      </c>
      <c r="X63" s="6">
        <f t="shared" si="82"/>
        <v>0</v>
      </c>
      <c r="Y63" s="6">
        <f t="shared" si="82"/>
        <v>0</v>
      </c>
      <c r="Z63" s="6">
        <f t="shared" si="82"/>
        <v>0</v>
      </c>
      <c r="AA63" s="6">
        <f t="shared" si="82"/>
        <v>0</v>
      </c>
      <c r="AB63" s="6">
        <f t="shared" si="82"/>
        <v>0</v>
      </c>
      <c r="AC63" s="67"/>
      <c r="AD63" s="55"/>
    </row>
    <row r="64" spans="1:30" s="52" customFormat="1">
      <c r="A64" s="99" t="s">
        <v>304</v>
      </c>
      <c r="B64" s="18">
        <f>2448250.31*0.0454</f>
        <v>111150.56407400001</v>
      </c>
      <c r="C64" s="162">
        <f t="shared" si="3"/>
        <v>9262.5499999999993</v>
      </c>
      <c r="D64" s="40"/>
      <c r="E64" s="40"/>
      <c r="F64" s="40">
        <v>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67"/>
      <c r="AD64" s="55"/>
    </row>
    <row r="65" spans="1:30" s="52" customFormat="1">
      <c r="A65" s="100"/>
      <c r="B65" s="32"/>
      <c r="C65" s="162"/>
      <c r="D65" s="39">
        <f>$C64*D64</f>
        <v>0</v>
      </c>
      <c r="E65" s="39">
        <f>$C64*E64</f>
        <v>0</v>
      </c>
      <c r="F65" s="39">
        <f>$C64*F64</f>
        <v>9262.5499999999993</v>
      </c>
      <c r="G65" s="39">
        <f t="shared" ref="G65" si="83">$C64*G64</f>
        <v>0</v>
      </c>
      <c r="H65" s="39">
        <f t="shared" ref="H65" si="84">$C64*H64</f>
        <v>0</v>
      </c>
      <c r="I65" s="39">
        <f t="shared" ref="I65:AB65" si="85">$C64*I64</f>
        <v>0</v>
      </c>
      <c r="J65" s="39">
        <f t="shared" si="85"/>
        <v>0</v>
      </c>
      <c r="K65" s="39">
        <f t="shared" si="85"/>
        <v>0</v>
      </c>
      <c r="L65" s="39">
        <f t="shared" si="85"/>
        <v>0</v>
      </c>
      <c r="M65" s="39">
        <f t="shared" si="85"/>
        <v>0</v>
      </c>
      <c r="N65" s="39">
        <f t="shared" si="85"/>
        <v>0</v>
      </c>
      <c r="O65" s="39">
        <f t="shared" si="85"/>
        <v>0</v>
      </c>
      <c r="P65" s="39">
        <f t="shared" si="85"/>
        <v>0</v>
      </c>
      <c r="Q65" s="39">
        <f t="shared" si="85"/>
        <v>0</v>
      </c>
      <c r="R65" s="39">
        <f t="shared" si="85"/>
        <v>0</v>
      </c>
      <c r="S65" s="39">
        <f t="shared" si="85"/>
        <v>0</v>
      </c>
      <c r="T65" s="39">
        <f t="shared" si="85"/>
        <v>0</v>
      </c>
      <c r="U65" s="39">
        <f t="shared" si="85"/>
        <v>0</v>
      </c>
      <c r="V65" s="39">
        <f t="shared" si="85"/>
        <v>0</v>
      </c>
      <c r="W65" s="39">
        <f t="shared" si="85"/>
        <v>0</v>
      </c>
      <c r="X65" s="39">
        <f t="shared" si="85"/>
        <v>0</v>
      </c>
      <c r="Y65" s="39">
        <f t="shared" si="85"/>
        <v>0</v>
      </c>
      <c r="Z65" s="39">
        <f t="shared" si="85"/>
        <v>0</v>
      </c>
      <c r="AA65" s="39">
        <f t="shared" si="85"/>
        <v>0</v>
      </c>
      <c r="AB65" s="39">
        <f t="shared" si="85"/>
        <v>0</v>
      </c>
      <c r="AC65" s="67"/>
      <c r="AD65" s="55"/>
    </row>
    <row r="66" spans="1:30" s="52" customFormat="1">
      <c r="A66" s="96" t="s">
        <v>157</v>
      </c>
      <c r="B66" s="18">
        <v>44916.06</v>
      </c>
      <c r="C66" s="162">
        <f t="shared" si="3"/>
        <v>3743.01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1</v>
      </c>
      <c r="V66" s="5"/>
      <c r="W66" s="5"/>
      <c r="X66" s="5"/>
      <c r="Y66" s="5"/>
      <c r="Z66" s="5"/>
      <c r="AA66" s="5"/>
      <c r="AB66" s="5"/>
      <c r="AC66" s="67"/>
      <c r="AD66" s="55"/>
    </row>
    <row r="67" spans="1:30" s="52" customFormat="1">
      <c r="A67" s="97"/>
      <c r="B67" s="12"/>
      <c r="C67" s="162"/>
      <c r="D67" s="6">
        <f t="shared" ref="D67" si="86">$C66*D66</f>
        <v>0</v>
      </c>
      <c r="E67" s="6">
        <f t="shared" ref="E67" si="87">$C66*E66</f>
        <v>0</v>
      </c>
      <c r="F67" s="6">
        <f t="shared" ref="F67:AB67" si="88">$C66*F66</f>
        <v>0</v>
      </c>
      <c r="G67" s="6">
        <f t="shared" si="88"/>
        <v>0</v>
      </c>
      <c r="H67" s="6">
        <f t="shared" si="88"/>
        <v>0</v>
      </c>
      <c r="I67" s="6">
        <f t="shared" si="88"/>
        <v>0</v>
      </c>
      <c r="J67" s="6">
        <f t="shared" si="88"/>
        <v>0</v>
      </c>
      <c r="K67" s="6">
        <f t="shared" si="88"/>
        <v>0</v>
      </c>
      <c r="L67" s="6">
        <f t="shared" si="88"/>
        <v>0</v>
      </c>
      <c r="M67" s="6">
        <f t="shared" si="88"/>
        <v>0</v>
      </c>
      <c r="N67" s="6">
        <f t="shared" si="88"/>
        <v>0</v>
      </c>
      <c r="O67" s="6">
        <f t="shared" si="88"/>
        <v>0</v>
      </c>
      <c r="P67" s="6">
        <f t="shared" si="88"/>
        <v>0</v>
      </c>
      <c r="Q67" s="6">
        <f t="shared" si="88"/>
        <v>0</v>
      </c>
      <c r="R67" s="6">
        <f t="shared" si="88"/>
        <v>0</v>
      </c>
      <c r="S67" s="6">
        <f t="shared" si="88"/>
        <v>0</v>
      </c>
      <c r="T67" s="6">
        <f t="shared" si="88"/>
        <v>0</v>
      </c>
      <c r="U67" s="6">
        <f t="shared" si="88"/>
        <v>3743.01</v>
      </c>
      <c r="V67" s="6">
        <f t="shared" si="88"/>
        <v>0</v>
      </c>
      <c r="W67" s="6">
        <f t="shared" si="88"/>
        <v>0</v>
      </c>
      <c r="X67" s="6">
        <f t="shared" si="88"/>
        <v>0</v>
      </c>
      <c r="Y67" s="6">
        <f t="shared" si="88"/>
        <v>0</v>
      </c>
      <c r="Z67" s="6">
        <f t="shared" si="88"/>
        <v>0</v>
      </c>
      <c r="AA67" s="6">
        <f t="shared" si="88"/>
        <v>0</v>
      </c>
      <c r="AB67" s="6">
        <f t="shared" si="88"/>
        <v>0</v>
      </c>
      <c r="AC67" s="67"/>
      <c r="AD67" s="55"/>
    </row>
    <row r="68" spans="1:30" s="52" customFormat="1">
      <c r="A68" s="96" t="s">
        <v>158</v>
      </c>
      <c r="B68" s="18">
        <v>66096.100000000006</v>
      </c>
      <c r="C68" s="162">
        <f t="shared" si="3"/>
        <v>5508.01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1</v>
      </c>
      <c r="V68" s="5"/>
      <c r="W68" s="5"/>
      <c r="X68" s="5"/>
      <c r="Y68" s="5"/>
      <c r="Z68" s="5"/>
      <c r="AA68" s="5"/>
      <c r="AB68" s="5"/>
      <c r="AC68" s="67"/>
      <c r="AD68" s="55"/>
    </row>
    <row r="69" spans="1:30" s="52" customFormat="1">
      <c r="A69" s="97"/>
      <c r="B69" s="12"/>
      <c r="C69" s="162"/>
      <c r="D69" s="6">
        <f t="shared" ref="D69" si="89">$C68*D68</f>
        <v>0</v>
      </c>
      <c r="E69" s="6">
        <f t="shared" ref="E69" si="90">$C68*E68</f>
        <v>0</v>
      </c>
      <c r="F69" s="6">
        <f t="shared" ref="F69:AB69" si="91">$C68*F68</f>
        <v>0</v>
      </c>
      <c r="G69" s="6">
        <f t="shared" si="91"/>
        <v>0</v>
      </c>
      <c r="H69" s="6">
        <f t="shared" si="91"/>
        <v>0</v>
      </c>
      <c r="I69" s="6">
        <f t="shared" si="91"/>
        <v>0</v>
      </c>
      <c r="J69" s="6">
        <f t="shared" si="91"/>
        <v>0</v>
      </c>
      <c r="K69" s="6">
        <f t="shared" si="91"/>
        <v>0</v>
      </c>
      <c r="L69" s="6">
        <f t="shared" si="91"/>
        <v>0</v>
      </c>
      <c r="M69" s="6">
        <f t="shared" si="91"/>
        <v>0</v>
      </c>
      <c r="N69" s="6">
        <f t="shared" si="91"/>
        <v>0</v>
      </c>
      <c r="O69" s="6">
        <f t="shared" si="91"/>
        <v>0</v>
      </c>
      <c r="P69" s="6">
        <f t="shared" si="91"/>
        <v>0</v>
      </c>
      <c r="Q69" s="6">
        <f t="shared" si="91"/>
        <v>0</v>
      </c>
      <c r="R69" s="6">
        <f t="shared" si="91"/>
        <v>0</v>
      </c>
      <c r="S69" s="6">
        <f t="shared" si="91"/>
        <v>0</v>
      </c>
      <c r="T69" s="6">
        <f t="shared" si="91"/>
        <v>0</v>
      </c>
      <c r="U69" s="6">
        <f t="shared" si="91"/>
        <v>5508.01</v>
      </c>
      <c r="V69" s="6">
        <f t="shared" si="91"/>
        <v>0</v>
      </c>
      <c r="W69" s="6">
        <f t="shared" si="91"/>
        <v>0</v>
      </c>
      <c r="X69" s="6">
        <f t="shared" si="91"/>
        <v>0</v>
      </c>
      <c r="Y69" s="6">
        <f t="shared" si="91"/>
        <v>0</v>
      </c>
      <c r="Z69" s="6">
        <f t="shared" si="91"/>
        <v>0</v>
      </c>
      <c r="AA69" s="6">
        <f t="shared" si="91"/>
        <v>0</v>
      </c>
      <c r="AB69" s="6">
        <f t="shared" si="91"/>
        <v>0</v>
      </c>
      <c r="AC69" s="67"/>
      <c r="AD69" s="55"/>
    </row>
    <row r="70" spans="1:30" s="52" customFormat="1">
      <c r="A70" s="96" t="s">
        <v>159</v>
      </c>
      <c r="B70" s="18">
        <v>123046.63</v>
      </c>
      <c r="C70" s="162">
        <f t="shared" si="3"/>
        <v>10253.89</v>
      </c>
      <c r="D70" s="5"/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7"/>
      <c r="AD70" s="55"/>
    </row>
    <row r="71" spans="1:30" s="52" customFormat="1">
      <c r="A71" s="97"/>
      <c r="B71" s="12"/>
      <c r="C71" s="162"/>
      <c r="D71" s="6">
        <f t="shared" ref="D71" si="92">$C70*D70</f>
        <v>0</v>
      </c>
      <c r="E71" s="6">
        <f t="shared" ref="E71" si="93">$C70*E70</f>
        <v>0</v>
      </c>
      <c r="F71" s="6">
        <f t="shared" ref="F71:AB71" si="94">$C70*F70</f>
        <v>10253.89</v>
      </c>
      <c r="G71" s="6">
        <f t="shared" si="94"/>
        <v>0</v>
      </c>
      <c r="H71" s="6">
        <f t="shared" si="94"/>
        <v>0</v>
      </c>
      <c r="I71" s="6">
        <f t="shared" si="94"/>
        <v>0</v>
      </c>
      <c r="J71" s="6">
        <f t="shared" si="94"/>
        <v>0</v>
      </c>
      <c r="K71" s="6">
        <f t="shared" si="94"/>
        <v>0</v>
      </c>
      <c r="L71" s="6">
        <f t="shared" si="94"/>
        <v>0</v>
      </c>
      <c r="M71" s="6">
        <f t="shared" si="94"/>
        <v>0</v>
      </c>
      <c r="N71" s="6">
        <f t="shared" si="94"/>
        <v>0</v>
      </c>
      <c r="O71" s="6">
        <f t="shared" si="94"/>
        <v>0</v>
      </c>
      <c r="P71" s="6">
        <f t="shared" si="94"/>
        <v>0</v>
      </c>
      <c r="Q71" s="6">
        <f t="shared" si="94"/>
        <v>0</v>
      </c>
      <c r="R71" s="6">
        <f t="shared" si="94"/>
        <v>0</v>
      </c>
      <c r="S71" s="6">
        <f t="shared" si="94"/>
        <v>0</v>
      </c>
      <c r="T71" s="6">
        <f t="shared" si="94"/>
        <v>0</v>
      </c>
      <c r="U71" s="6">
        <f t="shared" si="94"/>
        <v>0</v>
      </c>
      <c r="V71" s="6">
        <f t="shared" si="94"/>
        <v>0</v>
      </c>
      <c r="W71" s="6">
        <f t="shared" si="94"/>
        <v>0</v>
      </c>
      <c r="X71" s="6">
        <f t="shared" si="94"/>
        <v>0</v>
      </c>
      <c r="Y71" s="6">
        <f t="shared" si="94"/>
        <v>0</v>
      </c>
      <c r="Z71" s="6">
        <f t="shared" si="94"/>
        <v>0</v>
      </c>
      <c r="AA71" s="6">
        <f t="shared" si="94"/>
        <v>0</v>
      </c>
      <c r="AB71" s="6">
        <f t="shared" si="94"/>
        <v>0</v>
      </c>
      <c r="AC71" s="67"/>
      <c r="AD71" s="55"/>
    </row>
    <row r="72" spans="1:30" s="52" customFormat="1">
      <c r="A72" s="96" t="s">
        <v>160</v>
      </c>
      <c r="B72" s="18">
        <v>181708.83</v>
      </c>
      <c r="C72" s="162">
        <f t="shared" si="3"/>
        <v>15142.4</v>
      </c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7"/>
      <c r="AD72" s="55"/>
    </row>
    <row r="73" spans="1:30" s="52" customFormat="1">
      <c r="A73" s="97"/>
      <c r="B73" s="12"/>
      <c r="C73" s="162"/>
      <c r="D73" s="6">
        <f t="shared" ref="D73" si="95">$C72*D72</f>
        <v>0</v>
      </c>
      <c r="E73" s="6">
        <f t="shared" ref="E73" si="96">$C72*E72</f>
        <v>0</v>
      </c>
      <c r="F73" s="6">
        <f t="shared" ref="F73:AB73" si="97">$C72*F72</f>
        <v>15142.4</v>
      </c>
      <c r="G73" s="6">
        <f t="shared" si="97"/>
        <v>0</v>
      </c>
      <c r="H73" s="6">
        <f t="shared" si="97"/>
        <v>0</v>
      </c>
      <c r="I73" s="6">
        <f t="shared" si="97"/>
        <v>0</v>
      </c>
      <c r="J73" s="6">
        <f t="shared" si="97"/>
        <v>0</v>
      </c>
      <c r="K73" s="6">
        <f t="shared" si="97"/>
        <v>0</v>
      </c>
      <c r="L73" s="6">
        <f t="shared" si="97"/>
        <v>0</v>
      </c>
      <c r="M73" s="6">
        <f t="shared" si="97"/>
        <v>0</v>
      </c>
      <c r="N73" s="6">
        <f t="shared" si="97"/>
        <v>0</v>
      </c>
      <c r="O73" s="6">
        <f t="shared" si="97"/>
        <v>0</v>
      </c>
      <c r="P73" s="6">
        <f t="shared" si="97"/>
        <v>0</v>
      </c>
      <c r="Q73" s="6">
        <f t="shared" si="97"/>
        <v>0</v>
      </c>
      <c r="R73" s="6">
        <f t="shared" si="97"/>
        <v>0</v>
      </c>
      <c r="S73" s="6">
        <f t="shared" si="97"/>
        <v>0</v>
      </c>
      <c r="T73" s="6">
        <f t="shared" si="97"/>
        <v>0</v>
      </c>
      <c r="U73" s="6">
        <f t="shared" si="97"/>
        <v>0</v>
      </c>
      <c r="V73" s="6">
        <f t="shared" si="97"/>
        <v>0</v>
      </c>
      <c r="W73" s="6">
        <f t="shared" si="97"/>
        <v>0</v>
      </c>
      <c r="X73" s="6">
        <f t="shared" si="97"/>
        <v>0</v>
      </c>
      <c r="Y73" s="6">
        <f t="shared" si="97"/>
        <v>0</v>
      </c>
      <c r="Z73" s="6">
        <f t="shared" si="97"/>
        <v>0</v>
      </c>
      <c r="AA73" s="6">
        <f t="shared" si="97"/>
        <v>0</v>
      </c>
      <c r="AB73" s="6">
        <f t="shared" si="97"/>
        <v>0</v>
      </c>
      <c r="AC73" s="67"/>
      <c r="AD73" s="55"/>
    </row>
    <row r="74" spans="1:30" s="52" customFormat="1">
      <c r="A74" s="96" t="s">
        <v>161</v>
      </c>
      <c r="B74" s="18">
        <v>236360.9</v>
      </c>
      <c r="C74" s="162">
        <f t="shared" ref="C74:C136" si="98">ROUND(B74/12,2)</f>
        <v>19696.740000000002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1</v>
      </c>
      <c r="V74" s="5"/>
      <c r="W74" s="5"/>
      <c r="X74" s="5"/>
      <c r="Y74" s="5"/>
      <c r="Z74" s="5"/>
      <c r="AA74" s="5"/>
      <c r="AB74" s="5"/>
      <c r="AC74" s="67"/>
      <c r="AD74" s="55"/>
    </row>
    <row r="75" spans="1:30" s="52" customFormat="1">
      <c r="A75" s="97"/>
      <c r="B75" s="12"/>
      <c r="C75" s="162"/>
      <c r="D75" s="6">
        <f t="shared" ref="D75" si="99">$C74*D74</f>
        <v>0</v>
      </c>
      <c r="E75" s="6">
        <f t="shared" ref="E75" si="100">$C74*E74</f>
        <v>0</v>
      </c>
      <c r="F75" s="6">
        <f t="shared" ref="F75:AB75" si="101">$C74*F74</f>
        <v>0</v>
      </c>
      <c r="G75" s="6">
        <f t="shared" si="101"/>
        <v>0</v>
      </c>
      <c r="H75" s="6">
        <f t="shared" si="101"/>
        <v>0</v>
      </c>
      <c r="I75" s="6">
        <f t="shared" si="101"/>
        <v>0</v>
      </c>
      <c r="J75" s="6">
        <f t="shared" si="101"/>
        <v>0</v>
      </c>
      <c r="K75" s="6">
        <f t="shared" si="101"/>
        <v>0</v>
      </c>
      <c r="L75" s="6">
        <f t="shared" si="101"/>
        <v>0</v>
      </c>
      <c r="M75" s="6">
        <f t="shared" si="101"/>
        <v>0</v>
      </c>
      <c r="N75" s="6">
        <f t="shared" si="101"/>
        <v>0</v>
      </c>
      <c r="O75" s="6">
        <f t="shared" si="101"/>
        <v>0</v>
      </c>
      <c r="P75" s="6">
        <f t="shared" si="101"/>
        <v>0</v>
      </c>
      <c r="Q75" s="6">
        <f t="shared" si="101"/>
        <v>0</v>
      </c>
      <c r="R75" s="6">
        <f t="shared" si="101"/>
        <v>0</v>
      </c>
      <c r="S75" s="6">
        <f t="shared" si="101"/>
        <v>0</v>
      </c>
      <c r="T75" s="6">
        <f t="shared" si="101"/>
        <v>0</v>
      </c>
      <c r="U75" s="6">
        <f t="shared" si="101"/>
        <v>19696.740000000002</v>
      </c>
      <c r="V75" s="6">
        <f t="shared" si="101"/>
        <v>0</v>
      </c>
      <c r="W75" s="6">
        <f t="shared" si="101"/>
        <v>0</v>
      </c>
      <c r="X75" s="6">
        <f t="shared" si="101"/>
        <v>0</v>
      </c>
      <c r="Y75" s="6">
        <f t="shared" si="101"/>
        <v>0</v>
      </c>
      <c r="Z75" s="6">
        <f t="shared" si="101"/>
        <v>0</v>
      </c>
      <c r="AA75" s="6">
        <f t="shared" si="101"/>
        <v>0</v>
      </c>
      <c r="AB75" s="6">
        <f t="shared" si="101"/>
        <v>0</v>
      </c>
      <c r="AC75" s="67"/>
      <c r="AD75" s="55"/>
    </row>
    <row r="76" spans="1:30" s="52" customFormat="1">
      <c r="A76" s="96" t="s">
        <v>162</v>
      </c>
      <c r="B76" s="18">
        <v>89958.82</v>
      </c>
      <c r="C76" s="162">
        <f t="shared" si="98"/>
        <v>7496.57</v>
      </c>
      <c r="D76" s="38">
        <v>8.5800000000000001E-2</v>
      </c>
      <c r="E76" s="38"/>
      <c r="F76" s="38">
        <v>1.6899999999999998E-2</v>
      </c>
      <c r="G76" s="38"/>
      <c r="H76" s="38"/>
      <c r="I76" s="38"/>
      <c r="J76" s="38"/>
      <c r="K76" s="38"/>
      <c r="L76" s="38"/>
      <c r="M76" s="38">
        <v>0.12239999999999999</v>
      </c>
      <c r="N76" s="38"/>
      <c r="O76" s="38"/>
      <c r="P76" s="38"/>
      <c r="Q76" s="38">
        <v>0.18160000000000001</v>
      </c>
      <c r="R76" s="38">
        <v>1.55E-2</v>
      </c>
      <c r="S76" s="38">
        <v>1.77E-2</v>
      </c>
      <c r="T76" s="38">
        <v>0.21779999999999999</v>
      </c>
      <c r="U76" s="38"/>
      <c r="V76" s="38"/>
      <c r="W76" s="38">
        <v>6.4000000000000001E-2</v>
      </c>
      <c r="X76" s="38">
        <v>0.26129999999999998</v>
      </c>
      <c r="Y76" s="38">
        <v>9.7000000000000003E-3</v>
      </c>
      <c r="Z76" s="40">
        <v>7.3000000000000001E-3</v>
      </c>
      <c r="AA76" s="40">
        <v>0</v>
      </c>
      <c r="AB76" s="40">
        <v>0</v>
      </c>
      <c r="AC76" s="67"/>
      <c r="AD76" s="55"/>
    </row>
    <row r="77" spans="1:30" s="52" customFormat="1">
      <c r="A77" s="97"/>
      <c r="B77" s="12"/>
      <c r="C77" s="162"/>
      <c r="D77" s="39">
        <f t="shared" ref="D77" si="102">$C76*D76</f>
        <v>643.20570599999996</v>
      </c>
      <c r="E77" s="39">
        <f t="shared" ref="E77" si="103">$C76*E76</f>
        <v>0</v>
      </c>
      <c r="F77" s="39">
        <f t="shared" ref="F77:AB77" si="104">$C76*F76</f>
        <v>126.69203299999998</v>
      </c>
      <c r="G77" s="39">
        <f t="shared" si="104"/>
        <v>0</v>
      </c>
      <c r="H77" s="39">
        <f t="shared" si="104"/>
        <v>0</v>
      </c>
      <c r="I77" s="39">
        <f t="shared" si="104"/>
        <v>0</v>
      </c>
      <c r="J77" s="39">
        <f t="shared" si="104"/>
        <v>0</v>
      </c>
      <c r="K77" s="39">
        <f t="shared" si="104"/>
        <v>0</v>
      </c>
      <c r="L77" s="39">
        <f t="shared" si="104"/>
        <v>0</v>
      </c>
      <c r="M77" s="39">
        <f t="shared" si="104"/>
        <v>917.58016799999996</v>
      </c>
      <c r="N77" s="39">
        <f t="shared" si="104"/>
        <v>0</v>
      </c>
      <c r="O77" s="39">
        <f t="shared" si="104"/>
        <v>0</v>
      </c>
      <c r="P77" s="39">
        <f t="shared" si="104"/>
        <v>0</v>
      </c>
      <c r="Q77" s="39">
        <f t="shared" si="104"/>
        <v>1361.3771120000001</v>
      </c>
      <c r="R77" s="39">
        <f t="shared" si="104"/>
        <v>116.19683499999999</v>
      </c>
      <c r="S77" s="39">
        <f t="shared" si="104"/>
        <v>132.689289</v>
      </c>
      <c r="T77" s="39">
        <f t="shared" si="104"/>
        <v>1632.7529459999998</v>
      </c>
      <c r="U77" s="39">
        <f t="shared" si="104"/>
        <v>0</v>
      </c>
      <c r="V77" s="39">
        <f t="shared" si="104"/>
        <v>0</v>
      </c>
      <c r="W77" s="39">
        <f t="shared" si="104"/>
        <v>479.78048000000001</v>
      </c>
      <c r="X77" s="39">
        <f t="shared" si="104"/>
        <v>1958.8537409999997</v>
      </c>
      <c r="Y77" s="39">
        <f t="shared" si="104"/>
        <v>72.716729000000001</v>
      </c>
      <c r="Z77" s="39">
        <f t="shared" si="104"/>
        <v>54.724961</v>
      </c>
      <c r="AA77" s="39">
        <f t="shared" si="104"/>
        <v>0</v>
      </c>
      <c r="AB77" s="39">
        <f t="shared" si="104"/>
        <v>0</v>
      </c>
      <c r="AC77" s="67"/>
      <c r="AD77" s="55"/>
    </row>
    <row r="78" spans="1:30" s="52" customFormat="1">
      <c r="A78" s="96" t="s">
        <v>163</v>
      </c>
      <c r="B78" s="18">
        <v>2945594.54</v>
      </c>
      <c r="C78" s="162">
        <f t="shared" si="98"/>
        <v>245466.21</v>
      </c>
      <c r="D78" s="40">
        <v>3.7400000000000003E-2</v>
      </c>
      <c r="E78" s="40"/>
      <c r="F78" s="40">
        <v>6.2600000000000003E-2</v>
      </c>
      <c r="G78" s="40"/>
      <c r="H78" s="40">
        <v>0.16819999999999999</v>
      </c>
      <c r="I78" s="40"/>
      <c r="J78" s="40"/>
      <c r="K78" s="40"/>
      <c r="L78" s="40">
        <v>3.2000000000000002E-3</v>
      </c>
      <c r="M78" s="40"/>
      <c r="N78" s="40"/>
      <c r="O78" s="40"/>
      <c r="P78" s="40"/>
      <c r="Q78" s="40">
        <v>0.12570000000000001</v>
      </c>
      <c r="R78" s="40">
        <v>6.8900000000000003E-2</v>
      </c>
      <c r="S78" s="40">
        <v>1.7000000000000001E-2</v>
      </c>
      <c r="T78" s="40">
        <v>0.1153</v>
      </c>
      <c r="U78" s="40"/>
      <c r="V78" s="40">
        <v>5.4999999999999997E-3</v>
      </c>
      <c r="W78" s="40">
        <v>0.1542</v>
      </c>
      <c r="X78" s="40">
        <v>0.20519999999999999</v>
      </c>
      <c r="Y78" s="40">
        <v>7.1999999999999998E-3</v>
      </c>
      <c r="Z78" s="40">
        <v>2.9600000000000001E-2</v>
      </c>
      <c r="AA78" s="40">
        <v>0</v>
      </c>
      <c r="AB78" s="40">
        <v>0</v>
      </c>
      <c r="AC78" s="67"/>
      <c r="AD78" s="55"/>
    </row>
    <row r="79" spans="1:30" s="52" customFormat="1">
      <c r="A79" s="97"/>
      <c r="B79" s="12"/>
      <c r="C79" s="162"/>
      <c r="D79" s="39">
        <f t="shared" ref="D79" si="105">$C78*D78</f>
        <v>9180.4362540000002</v>
      </c>
      <c r="E79" s="39">
        <f t="shared" ref="E79" si="106">$C78*E78</f>
        <v>0</v>
      </c>
      <c r="F79" s="39">
        <f t="shared" ref="F79:AB79" si="107">$C78*F78</f>
        <v>15366.184746000001</v>
      </c>
      <c r="G79" s="39">
        <f t="shared" si="107"/>
        <v>0</v>
      </c>
      <c r="H79" s="39">
        <f t="shared" si="107"/>
        <v>41287.416521999992</v>
      </c>
      <c r="I79" s="39">
        <f t="shared" si="107"/>
        <v>0</v>
      </c>
      <c r="J79" s="39">
        <f t="shared" si="107"/>
        <v>0</v>
      </c>
      <c r="K79" s="39">
        <f t="shared" si="107"/>
        <v>0</v>
      </c>
      <c r="L79" s="39">
        <f t="shared" si="107"/>
        <v>785.49187200000006</v>
      </c>
      <c r="M79" s="39">
        <f t="shared" si="107"/>
        <v>0</v>
      </c>
      <c r="N79" s="39">
        <f t="shared" si="107"/>
        <v>0</v>
      </c>
      <c r="O79" s="39">
        <f t="shared" si="107"/>
        <v>0</v>
      </c>
      <c r="P79" s="39">
        <f t="shared" si="107"/>
        <v>0</v>
      </c>
      <c r="Q79" s="39">
        <f t="shared" si="107"/>
        <v>30855.102597000001</v>
      </c>
      <c r="R79" s="39">
        <f t="shared" si="107"/>
        <v>16912.621868999999</v>
      </c>
      <c r="S79" s="39">
        <f t="shared" si="107"/>
        <v>4172.9255700000003</v>
      </c>
      <c r="T79" s="39">
        <f t="shared" si="107"/>
        <v>28302.254012999998</v>
      </c>
      <c r="U79" s="39">
        <f t="shared" si="107"/>
        <v>0</v>
      </c>
      <c r="V79" s="39">
        <f t="shared" si="107"/>
        <v>1350.0641549999998</v>
      </c>
      <c r="W79" s="39">
        <f t="shared" si="107"/>
        <v>37850.889581999996</v>
      </c>
      <c r="X79" s="39">
        <f t="shared" si="107"/>
        <v>50369.666291999994</v>
      </c>
      <c r="Y79" s="39">
        <f t="shared" si="107"/>
        <v>1767.3567119999998</v>
      </c>
      <c r="Z79" s="39">
        <f t="shared" si="107"/>
        <v>7265.7998159999997</v>
      </c>
      <c r="AA79" s="39">
        <f t="shared" si="107"/>
        <v>0</v>
      </c>
      <c r="AB79" s="39">
        <f t="shared" si="107"/>
        <v>0</v>
      </c>
      <c r="AC79" s="67"/>
      <c r="AD79" s="55"/>
    </row>
    <row r="80" spans="1:30" s="52" customFormat="1">
      <c r="A80" s="98" t="s">
        <v>164</v>
      </c>
      <c r="B80" s="18">
        <v>2039433.63</v>
      </c>
      <c r="C80" s="162">
        <f t="shared" si="98"/>
        <v>169952.8</v>
      </c>
      <c r="D80" s="5"/>
      <c r="E80" s="5"/>
      <c r="F80" s="5">
        <v>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7"/>
      <c r="AD80" s="55"/>
    </row>
    <row r="81" spans="1:30" s="52" customFormat="1">
      <c r="A81" s="97"/>
      <c r="B81" s="12"/>
      <c r="C81" s="162"/>
      <c r="D81" s="6">
        <f>$C80*D80</f>
        <v>0</v>
      </c>
      <c r="E81" s="6">
        <f>$C80*E80</f>
        <v>0</v>
      </c>
      <c r="F81" s="6">
        <f>$C80*F80</f>
        <v>169952.8</v>
      </c>
      <c r="G81" s="6">
        <f t="shared" ref="G81" si="108">$C80*G80</f>
        <v>0</v>
      </c>
      <c r="H81" s="6">
        <f t="shared" ref="H81" si="109">$C80*H80</f>
        <v>0</v>
      </c>
      <c r="I81" s="6">
        <f t="shared" ref="I81:AB81" si="110">$C80*I80</f>
        <v>0</v>
      </c>
      <c r="J81" s="6">
        <f t="shared" si="110"/>
        <v>0</v>
      </c>
      <c r="K81" s="6">
        <f t="shared" si="110"/>
        <v>0</v>
      </c>
      <c r="L81" s="6">
        <f t="shared" si="110"/>
        <v>0</v>
      </c>
      <c r="M81" s="6">
        <f t="shared" si="110"/>
        <v>0</v>
      </c>
      <c r="N81" s="6">
        <f t="shared" si="110"/>
        <v>0</v>
      </c>
      <c r="O81" s="6">
        <f t="shared" si="110"/>
        <v>0</v>
      </c>
      <c r="P81" s="6">
        <f t="shared" si="110"/>
        <v>0</v>
      </c>
      <c r="Q81" s="6">
        <f t="shared" si="110"/>
        <v>0</v>
      </c>
      <c r="R81" s="6">
        <f t="shared" si="110"/>
        <v>0</v>
      </c>
      <c r="S81" s="6">
        <f t="shared" si="110"/>
        <v>0</v>
      </c>
      <c r="T81" s="6">
        <f t="shared" si="110"/>
        <v>0</v>
      </c>
      <c r="U81" s="6">
        <f t="shared" si="110"/>
        <v>0</v>
      </c>
      <c r="V81" s="6">
        <f t="shared" si="110"/>
        <v>0</v>
      </c>
      <c r="W81" s="6">
        <f t="shared" si="110"/>
        <v>0</v>
      </c>
      <c r="X81" s="6">
        <f t="shared" si="110"/>
        <v>0</v>
      </c>
      <c r="Y81" s="6">
        <f t="shared" si="110"/>
        <v>0</v>
      </c>
      <c r="Z81" s="6">
        <f t="shared" si="110"/>
        <v>0</v>
      </c>
      <c r="AA81" s="6">
        <f t="shared" si="110"/>
        <v>0</v>
      </c>
      <c r="AB81" s="6">
        <f t="shared" si="110"/>
        <v>0</v>
      </c>
      <c r="AC81" s="67"/>
      <c r="AD81" s="55"/>
    </row>
    <row r="82" spans="1:30" s="52" customFormat="1">
      <c r="A82" s="98" t="s">
        <v>189</v>
      </c>
      <c r="B82" s="18">
        <v>2906653.7</v>
      </c>
      <c r="C82" s="162">
        <f t="shared" si="98"/>
        <v>242221.14</v>
      </c>
      <c r="D82" s="5"/>
      <c r="E82" s="5"/>
      <c r="F82" s="5">
        <v>0.67859999999999998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v>0.32140000000000002</v>
      </c>
      <c r="V82" s="5"/>
      <c r="W82" s="5"/>
      <c r="X82" s="5"/>
      <c r="Y82" s="5"/>
      <c r="Z82" s="5"/>
      <c r="AA82" s="5"/>
      <c r="AB82" s="5"/>
      <c r="AC82" s="67"/>
      <c r="AD82" s="55"/>
    </row>
    <row r="83" spans="1:30" s="52" customFormat="1">
      <c r="A83" s="97"/>
      <c r="B83" s="12"/>
      <c r="C83" s="162"/>
      <c r="D83" s="6">
        <f t="shared" ref="D83" si="111">$C82*D82</f>
        <v>0</v>
      </c>
      <c r="E83" s="6">
        <f t="shared" ref="E83" si="112">$C82*E82</f>
        <v>0</v>
      </c>
      <c r="F83" s="6">
        <f t="shared" ref="F83:AB83" si="113">$C82*F82</f>
        <v>164371.26560400001</v>
      </c>
      <c r="G83" s="6">
        <f t="shared" si="113"/>
        <v>0</v>
      </c>
      <c r="H83" s="6">
        <f t="shared" si="113"/>
        <v>0</v>
      </c>
      <c r="I83" s="6">
        <f t="shared" si="113"/>
        <v>0</v>
      </c>
      <c r="J83" s="6">
        <f t="shared" si="113"/>
        <v>0</v>
      </c>
      <c r="K83" s="6">
        <f t="shared" si="113"/>
        <v>0</v>
      </c>
      <c r="L83" s="6">
        <f t="shared" si="113"/>
        <v>0</v>
      </c>
      <c r="M83" s="6">
        <f t="shared" si="113"/>
        <v>0</v>
      </c>
      <c r="N83" s="6">
        <f t="shared" si="113"/>
        <v>0</v>
      </c>
      <c r="O83" s="6">
        <f t="shared" si="113"/>
        <v>0</v>
      </c>
      <c r="P83" s="6">
        <f t="shared" si="113"/>
        <v>0</v>
      </c>
      <c r="Q83" s="6">
        <f t="shared" si="113"/>
        <v>0</v>
      </c>
      <c r="R83" s="6">
        <f t="shared" si="113"/>
        <v>0</v>
      </c>
      <c r="S83" s="6">
        <f t="shared" si="113"/>
        <v>0</v>
      </c>
      <c r="T83" s="6">
        <f t="shared" si="113"/>
        <v>0</v>
      </c>
      <c r="U83" s="6">
        <f t="shared" si="113"/>
        <v>77849.874396000014</v>
      </c>
      <c r="V83" s="6">
        <f t="shared" si="113"/>
        <v>0</v>
      </c>
      <c r="W83" s="6">
        <f t="shared" si="113"/>
        <v>0</v>
      </c>
      <c r="X83" s="6">
        <f t="shared" si="113"/>
        <v>0</v>
      </c>
      <c r="Y83" s="6">
        <f t="shared" si="113"/>
        <v>0</v>
      </c>
      <c r="Z83" s="6">
        <f t="shared" si="113"/>
        <v>0</v>
      </c>
      <c r="AA83" s="6">
        <f t="shared" si="113"/>
        <v>0</v>
      </c>
      <c r="AB83" s="6">
        <f t="shared" si="113"/>
        <v>0</v>
      </c>
      <c r="AC83" s="67"/>
      <c r="AD83" s="55"/>
    </row>
    <row r="84" spans="1:30" s="52" customFormat="1">
      <c r="A84" s="98" t="s">
        <v>190</v>
      </c>
      <c r="B84" s="18">
        <f>510000.2/2</f>
        <v>255000.1</v>
      </c>
      <c r="C84" s="162">
        <f t="shared" si="98"/>
        <v>21250.01</v>
      </c>
      <c r="D84" s="38">
        <v>1.6500000000000001E-2</v>
      </c>
      <c r="E84" s="38">
        <v>0.1368</v>
      </c>
      <c r="F84" s="38">
        <v>5.7599999999999998E-2</v>
      </c>
      <c r="G84" s="38">
        <v>8.0399999999999999E-2</v>
      </c>
      <c r="H84" s="38">
        <v>4.1099999999999998E-2</v>
      </c>
      <c r="I84" s="38">
        <v>0.13389999999999999</v>
      </c>
      <c r="J84" s="38">
        <v>2.12E-2</v>
      </c>
      <c r="K84" s="38">
        <v>3.2500000000000001E-2</v>
      </c>
      <c r="L84" s="38">
        <v>1.7100000000000001E-2</v>
      </c>
      <c r="M84" s="38">
        <v>2.5999999999999999E-2</v>
      </c>
      <c r="N84" s="38">
        <v>0.13320000000000001</v>
      </c>
      <c r="O84" s="38">
        <v>1.89E-2</v>
      </c>
      <c r="P84" s="38">
        <v>0</v>
      </c>
      <c r="Q84" s="38">
        <v>3.8600000000000002E-2</v>
      </c>
      <c r="R84" s="38">
        <v>1.9E-2</v>
      </c>
      <c r="S84" s="38">
        <v>4.1999999999999997E-3</v>
      </c>
      <c r="T84" s="38">
        <v>5.3999999999999999E-2</v>
      </c>
      <c r="U84" s="38">
        <v>1.78E-2</v>
      </c>
      <c r="V84" s="38">
        <v>3.6700000000000003E-2</v>
      </c>
      <c r="W84" s="38">
        <v>4.7199999999999999E-2</v>
      </c>
      <c r="X84" s="38">
        <v>6.3899999999999998E-2</v>
      </c>
      <c r="Y84" s="38">
        <v>2.5999999999999999E-3</v>
      </c>
      <c r="Z84" s="5">
        <v>0</v>
      </c>
      <c r="AA84" s="5">
        <v>8.0000000000000004E-4</v>
      </c>
      <c r="AB84" s="5">
        <v>0</v>
      </c>
      <c r="AC84" s="67"/>
      <c r="AD84" s="55"/>
    </row>
    <row r="85" spans="1:30" s="52" customFormat="1">
      <c r="A85" s="97"/>
      <c r="B85" s="12"/>
      <c r="C85" s="162"/>
      <c r="D85" s="6">
        <f t="shared" ref="D85" si="114">$C84*D84</f>
        <v>350.62516499999998</v>
      </c>
      <c r="E85" s="6">
        <f t="shared" ref="E85" si="115">$C84*E84</f>
        <v>2907.0013679999997</v>
      </c>
      <c r="F85" s="6">
        <f t="shared" ref="F85:O85" si="116">$C84*F84</f>
        <v>1224.0005759999999</v>
      </c>
      <c r="G85" s="6">
        <f t="shared" si="116"/>
        <v>1708.5008039999998</v>
      </c>
      <c r="H85" s="6">
        <f t="shared" si="116"/>
        <v>873.37541099999987</v>
      </c>
      <c r="I85" s="6">
        <f t="shared" si="116"/>
        <v>2845.3763389999995</v>
      </c>
      <c r="J85" s="6">
        <f t="shared" si="116"/>
        <v>450.50021199999998</v>
      </c>
      <c r="K85" s="6">
        <f t="shared" si="116"/>
        <v>690.62532499999998</v>
      </c>
      <c r="L85" s="6">
        <f t="shared" si="116"/>
        <v>363.37517099999997</v>
      </c>
      <c r="M85" s="6">
        <f t="shared" si="116"/>
        <v>552.50025999999991</v>
      </c>
      <c r="N85" s="6">
        <f t="shared" si="116"/>
        <v>2830.5013320000003</v>
      </c>
      <c r="O85" s="6">
        <f t="shared" si="116"/>
        <v>401.62518899999998</v>
      </c>
      <c r="P85" s="6">
        <f t="shared" ref="P85" si="117">$C84*P84</f>
        <v>0</v>
      </c>
      <c r="Q85" s="6">
        <f t="shared" ref="Q85" si="118">$C84*Q84</f>
        <v>820.25038599999993</v>
      </c>
      <c r="R85" s="6">
        <f t="shared" ref="R85:AB85" si="119">$C84*R84</f>
        <v>403.75018999999998</v>
      </c>
      <c r="S85" s="6">
        <f t="shared" si="119"/>
        <v>89.250041999999993</v>
      </c>
      <c r="T85" s="6">
        <f t="shared" si="119"/>
        <v>1147.50054</v>
      </c>
      <c r="U85" s="6">
        <f t="shared" si="119"/>
        <v>378.25017799999995</v>
      </c>
      <c r="V85" s="6">
        <f t="shared" si="119"/>
        <v>779.87536699999998</v>
      </c>
      <c r="W85" s="6">
        <f t="shared" si="119"/>
        <v>1003.0004719999999</v>
      </c>
      <c r="X85" s="6">
        <f t="shared" si="119"/>
        <v>1357.8756389999999</v>
      </c>
      <c r="Y85" s="6">
        <f t="shared" si="119"/>
        <v>55.250025999999991</v>
      </c>
      <c r="Z85" s="6">
        <f t="shared" si="119"/>
        <v>0</v>
      </c>
      <c r="AA85" s="6">
        <f t="shared" si="119"/>
        <v>17.000008000000001</v>
      </c>
      <c r="AB85" s="6">
        <f t="shared" si="119"/>
        <v>0</v>
      </c>
      <c r="AC85" s="67"/>
      <c r="AD85" s="55"/>
    </row>
    <row r="86" spans="1:30" s="52" customFormat="1">
      <c r="A86" s="98" t="s">
        <v>406</v>
      </c>
      <c r="B86" s="18">
        <f>510000.2/2</f>
        <v>255000.1</v>
      </c>
      <c r="C86" s="162">
        <f t="shared" si="98"/>
        <v>21250.01</v>
      </c>
      <c r="D86" s="42"/>
      <c r="E86" s="42"/>
      <c r="F86" s="42">
        <v>0.16109999999999999</v>
      </c>
      <c r="G86" s="42"/>
      <c r="H86" s="42">
        <v>0.13320000000000001</v>
      </c>
      <c r="I86" s="42"/>
      <c r="J86" s="42"/>
      <c r="K86" s="42"/>
      <c r="L86" s="42"/>
      <c r="M86" s="42"/>
      <c r="N86" s="42">
        <v>0.55420000000000003</v>
      </c>
      <c r="O86" s="42"/>
      <c r="P86" s="42"/>
      <c r="Q86" s="42"/>
      <c r="R86" s="42"/>
      <c r="S86" s="42"/>
      <c r="T86" s="42"/>
      <c r="U86" s="42"/>
      <c r="V86" s="42">
        <v>0.1515</v>
      </c>
      <c r="W86" s="42"/>
      <c r="X86" s="42"/>
      <c r="Y86" s="42"/>
      <c r="Z86" s="42"/>
      <c r="AA86" s="42"/>
      <c r="AB86" s="42"/>
      <c r="AC86" s="67"/>
      <c r="AD86" s="55"/>
    </row>
    <row r="87" spans="1:30" s="52" customFormat="1">
      <c r="A87" s="97"/>
      <c r="B87" s="12"/>
      <c r="C87" s="162"/>
      <c r="D87" s="7">
        <f t="shared" ref="D87" si="120">$C86*D86</f>
        <v>0</v>
      </c>
      <c r="E87" s="7">
        <f t="shared" ref="E87" si="121">$C86*E86</f>
        <v>0</v>
      </c>
      <c r="F87" s="7">
        <f t="shared" ref="F87:AB87" si="122">$C86*F86</f>
        <v>3423.3766109999997</v>
      </c>
      <c r="G87" s="7">
        <f t="shared" si="122"/>
        <v>0</v>
      </c>
      <c r="H87" s="7">
        <f t="shared" si="122"/>
        <v>2830.5013320000003</v>
      </c>
      <c r="I87" s="7">
        <f t="shared" si="122"/>
        <v>0</v>
      </c>
      <c r="J87" s="7">
        <f t="shared" si="122"/>
        <v>0</v>
      </c>
      <c r="K87" s="7">
        <f t="shared" si="122"/>
        <v>0</v>
      </c>
      <c r="L87" s="7">
        <f t="shared" si="122"/>
        <v>0</v>
      </c>
      <c r="M87" s="7">
        <f t="shared" si="122"/>
        <v>0</v>
      </c>
      <c r="N87" s="7">
        <f t="shared" si="122"/>
        <v>11776.755541999999</v>
      </c>
      <c r="O87" s="7">
        <f t="shared" si="122"/>
        <v>0</v>
      </c>
      <c r="P87" s="7">
        <f t="shared" si="122"/>
        <v>0</v>
      </c>
      <c r="Q87" s="7">
        <f t="shared" si="122"/>
        <v>0</v>
      </c>
      <c r="R87" s="7">
        <f t="shared" si="122"/>
        <v>0</v>
      </c>
      <c r="S87" s="7">
        <f t="shared" si="122"/>
        <v>0</v>
      </c>
      <c r="T87" s="7">
        <f t="shared" si="122"/>
        <v>0</v>
      </c>
      <c r="U87" s="7">
        <f t="shared" si="122"/>
        <v>0</v>
      </c>
      <c r="V87" s="7">
        <f t="shared" si="122"/>
        <v>3219.3765149999995</v>
      </c>
      <c r="W87" s="7">
        <f t="shared" si="122"/>
        <v>0</v>
      </c>
      <c r="X87" s="7">
        <f t="shared" si="122"/>
        <v>0</v>
      </c>
      <c r="Y87" s="7">
        <f t="shared" si="122"/>
        <v>0</v>
      </c>
      <c r="Z87" s="7">
        <f t="shared" si="122"/>
        <v>0</v>
      </c>
      <c r="AA87" s="7">
        <f t="shared" si="122"/>
        <v>0</v>
      </c>
      <c r="AB87" s="7">
        <f t="shared" si="122"/>
        <v>0</v>
      </c>
      <c r="AC87" s="67"/>
      <c r="AD87" s="55"/>
    </row>
    <row r="88" spans="1:30" s="52" customFormat="1">
      <c r="A88" s="98" t="s">
        <v>191</v>
      </c>
      <c r="B88" s="18">
        <f>4493734.5/2</f>
        <v>2246867.25</v>
      </c>
      <c r="C88" s="162">
        <f t="shared" si="98"/>
        <v>187238.94</v>
      </c>
      <c r="D88" s="38">
        <v>1.6500000000000001E-2</v>
      </c>
      <c r="E88" s="38">
        <v>0.1368</v>
      </c>
      <c r="F88" s="38">
        <v>5.7599999999999998E-2</v>
      </c>
      <c r="G88" s="38">
        <v>8.0399999999999999E-2</v>
      </c>
      <c r="H88" s="38">
        <v>4.1099999999999998E-2</v>
      </c>
      <c r="I88" s="38">
        <v>0.13389999999999999</v>
      </c>
      <c r="J88" s="38">
        <v>2.12E-2</v>
      </c>
      <c r="K88" s="38">
        <v>3.2500000000000001E-2</v>
      </c>
      <c r="L88" s="38">
        <v>1.7100000000000001E-2</v>
      </c>
      <c r="M88" s="38">
        <v>2.5999999999999999E-2</v>
      </c>
      <c r="N88" s="38">
        <v>0.13320000000000001</v>
      </c>
      <c r="O88" s="38">
        <v>1.89E-2</v>
      </c>
      <c r="P88" s="38">
        <v>0</v>
      </c>
      <c r="Q88" s="38">
        <v>3.8600000000000002E-2</v>
      </c>
      <c r="R88" s="38">
        <v>1.9E-2</v>
      </c>
      <c r="S88" s="38">
        <v>4.1999999999999997E-3</v>
      </c>
      <c r="T88" s="38">
        <v>5.3999999999999999E-2</v>
      </c>
      <c r="U88" s="38">
        <v>1.78E-2</v>
      </c>
      <c r="V88" s="38">
        <v>3.6700000000000003E-2</v>
      </c>
      <c r="W88" s="38">
        <v>4.7199999999999999E-2</v>
      </c>
      <c r="X88" s="38">
        <v>6.3899999999999998E-2</v>
      </c>
      <c r="Y88" s="38">
        <v>2.5999999999999999E-3</v>
      </c>
      <c r="Z88" s="5">
        <v>0</v>
      </c>
      <c r="AA88" s="5">
        <v>8.0000000000000004E-4</v>
      </c>
      <c r="AB88" s="5">
        <v>0</v>
      </c>
      <c r="AC88" s="67"/>
      <c r="AD88" s="55"/>
    </row>
    <row r="89" spans="1:30" s="52" customFormat="1">
      <c r="A89" s="97"/>
      <c r="B89" s="12"/>
      <c r="C89" s="162"/>
      <c r="D89" s="6">
        <f t="shared" ref="D89" si="123">$C88*D88</f>
        <v>3089.4425100000003</v>
      </c>
      <c r="E89" s="6">
        <f t="shared" ref="E89" si="124">$C88*E88</f>
        <v>25614.286992000001</v>
      </c>
      <c r="F89" s="6">
        <f t="shared" ref="F89:O89" si="125">$C88*F88</f>
        <v>10784.962943999999</v>
      </c>
      <c r="G89" s="6">
        <f t="shared" si="125"/>
        <v>15054.010775999999</v>
      </c>
      <c r="H89" s="6">
        <f t="shared" si="125"/>
        <v>7695.520434</v>
      </c>
      <c r="I89" s="6">
        <f t="shared" si="125"/>
        <v>25071.294065999999</v>
      </c>
      <c r="J89" s="6">
        <f t="shared" si="125"/>
        <v>3969.4655280000002</v>
      </c>
      <c r="K89" s="6">
        <f t="shared" si="125"/>
        <v>6085.2655500000001</v>
      </c>
      <c r="L89" s="6">
        <f t="shared" si="125"/>
        <v>3201.7858740000001</v>
      </c>
      <c r="M89" s="6">
        <f t="shared" si="125"/>
        <v>4868.2124400000002</v>
      </c>
      <c r="N89" s="6">
        <f t="shared" si="125"/>
        <v>24940.226808000003</v>
      </c>
      <c r="O89" s="6">
        <f t="shared" si="125"/>
        <v>3538.8159660000001</v>
      </c>
      <c r="P89" s="6">
        <f t="shared" ref="P89" si="126">$C88*P88</f>
        <v>0</v>
      </c>
      <c r="Q89" s="6">
        <f t="shared" ref="Q89" si="127">$C88*Q88</f>
        <v>7227.4230840000009</v>
      </c>
      <c r="R89" s="6">
        <f t="shared" ref="R89:AB89" si="128">$C88*R88</f>
        <v>3557.5398599999999</v>
      </c>
      <c r="S89" s="6">
        <f t="shared" si="128"/>
        <v>786.403548</v>
      </c>
      <c r="T89" s="6">
        <f t="shared" si="128"/>
        <v>10110.902760000001</v>
      </c>
      <c r="U89" s="6">
        <f t="shared" si="128"/>
        <v>3332.8531320000002</v>
      </c>
      <c r="V89" s="6">
        <f t="shared" si="128"/>
        <v>6871.6690980000003</v>
      </c>
      <c r="W89" s="6">
        <f t="shared" si="128"/>
        <v>8837.677968</v>
      </c>
      <c r="X89" s="6">
        <f t="shared" si="128"/>
        <v>11964.568266</v>
      </c>
      <c r="Y89" s="6">
        <f t="shared" si="128"/>
        <v>486.82124399999998</v>
      </c>
      <c r="Z89" s="6">
        <f t="shared" si="128"/>
        <v>0</v>
      </c>
      <c r="AA89" s="6">
        <f t="shared" si="128"/>
        <v>149.79115200000001</v>
      </c>
      <c r="AB89" s="6">
        <f t="shared" si="128"/>
        <v>0</v>
      </c>
      <c r="AC89" s="67"/>
      <c r="AD89" s="55"/>
    </row>
    <row r="90" spans="1:30" s="52" customFormat="1">
      <c r="A90" s="98" t="s">
        <v>466</v>
      </c>
      <c r="B90" s="18">
        <f>4493734.5/2</f>
        <v>2246867.25</v>
      </c>
      <c r="C90" s="162">
        <f t="shared" si="98"/>
        <v>187238.94</v>
      </c>
      <c r="D90" s="42"/>
      <c r="E90" s="42"/>
      <c r="F90" s="42"/>
      <c r="G90" s="42"/>
      <c r="H90" s="42">
        <v>0.59089999999999998</v>
      </c>
      <c r="I90" s="42"/>
      <c r="J90" s="42"/>
      <c r="K90" s="42"/>
      <c r="L90" s="42"/>
      <c r="M90" s="42">
        <v>0.16619999999999999</v>
      </c>
      <c r="N90" s="42"/>
      <c r="O90" s="42"/>
      <c r="P90" s="42"/>
      <c r="Q90" s="42"/>
      <c r="R90" s="42">
        <v>0.2429</v>
      </c>
      <c r="S90" s="42"/>
      <c r="T90" s="42">
        <v>0</v>
      </c>
      <c r="U90" s="42"/>
      <c r="V90" s="42"/>
      <c r="W90" s="42"/>
      <c r="X90" s="42"/>
      <c r="Y90" s="42"/>
      <c r="Z90" s="42"/>
      <c r="AA90" s="42"/>
      <c r="AB90" s="42"/>
      <c r="AC90" s="67"/>
      <c r="AD90" s="55"/>
    </row>
    <row r="91" spans="1:30" s="52" customFormat="1">
      <c r="A91" s="97"/>
      <c r="B91" s="12"/>
      <c r="C91" s="162"/>
      <c r="D91" s="7">
        <f t="shared" ref="D91" si="129">$C90*D90</f>
        <v>0</v>
      </c>
      <c r="E91" s="7">
        <f t="shared" ref="E91" si="130">$C90*E90</f>
        <v>0</v>
      </c>
      <c r="F91" s="7">
        <f t="shared" ref="F91:AB91" si="131">$C90*F90</f>
        <v>0</v>
      </c>
      <c r="G91" s="7">
        <f t="shared" si="131"/>
        <v>0</v>
      </c>
      <c r="H91" s="7">
        <f t="shared" si="131"/>
        <v>110639.489646</v>
      </c>
      <c r="I91" s="7">
        <f t="shared" si="131"/>
        <v>0</v>
      </c>
      <c r="J91" s="7">
        <f t="shared" si="131"/>
        <v>0</v>
      </c>
      <c r="K91" s="7">
        <f t="shared" si="131"/>
        <v>0</v>
      </c>
      <c r="L91" s="7">
        <f t="shared" si="131"/>
        <v>0</v>
      </c>
      <c r="M91" s="7">
        <f t="shared" si="131"/>
        <v>31119.111827999997</v>
      </c>
      <c r="N91" s="7">
        <f t="shared" si="131"/>
        <v>0</v>
      </c>
      <c r="O91" s="7">
        <f t="shared" si="131"/>
        <v>0</v>
      </c>
      <c r="P91" s="7">
        <f t="shared" si="131"/>
        <v>0</v>
      </c>
      <c r="Q91" s="7">
        <f t="shared" si="131"/>
        <v>0</v>
      </c>
      <c r="R91" s="7">
        <f t="shared" si="131"/>
        <v>45480.338526</v>
      </c>
      <c r="S91" s="7">
        <f t="shared" si="131"/>
        <v>0</v>
      </c>
      <c r="T91" s="7">
        <f t="shared" si="131"/>
        <v>0</v>
      </c>
      <c r="U91" s="7">
        <f t="shared" si="131"/>
        <v>0</v>
      </c>
      <c r="V91" s="7">
        <f t="shared" si="131"/>
        <v>0</v>
      </c>
      <c r="W91" s="7">
        <f t="shared" si="131"/>
        <v>0</v>
      </c>
      <c r="X91" s="7">
        <f t="shared" si="131"/>
        <v>0</v>
      </c>
      <c r="Y91" s="7">
        <f t="shared" si="131"/>
        <v>0</v>
      </c>
      <c r="Z91" s="7">
        <f t="shared" si="131"/>
        <v>0</v>
      </c>
      <c r="AA91" s="7">
        <f t="shared" si="131"/>
        <v>0</v>
      </c>
      <c r="AB91" s="7">
        <f t="shared" si="131"/>
        <v>0</v>
      </c>
      <c r="AC91" s="67"/>
      <c r="AD91" s="55"/>
    </row>
    <row r="92" spans="1:30" s="52" customFormat="1">
      <c r="A92" s="98" t="s">
        <v>318</v>
      </c>
      <c r="B92" s="18">
        <f>7607762.7/2</f>
        <v>3803881.35</v>
      </c>
      <c r="C92" s="162">
        <f t="shared" si="98"/>
        <v>316990.11</v>
      </c>
      <c r="D92" s="38">
        <v>1.6500000000000001E-2</v>
      </c>
      <c r="E92" s="38">
        <v>0.1368</v>
      </c>
      <c r="F92" s="38">
        <v>5.7599999999999998E-2</v>
      </c>
      <c r="G92" s="38">
        <v>8.0399999999999999E-2</v>
      </c>
      <c r="H92" s="38">
        <v>4.1099999999999998E-2</v>
      </c>
      <c r="I92" s="38">
        <v>0.13389999999999999</v>
      </c>
      <c r="J92" s="38">
        <v>2.12E-2</v>
      </c>
      <c r="K92" s="38">
        <v>3.2500000000000001E-2</v>
      </c>
      <c r="L92" s="38">
        <v>1.7100000000000001E-2</v>
      </c>
      <c r="M92" s="38">
        <v>2.5999999999999999E-2</v>
      </c>
      <c r="N92" s="38">
        <v>0.13320000000000001</v>
      </c>
      <c r="O92" s="38">
        <v>1.89E-2</v>
      </c>
      <c r="P92" s="38">
        <v>0</v>
      </c>
      <c r="Q92" s="38">
        <v>3.8600000000000002E-2</v>
      </c>
      <c r="R92" s="38">
        <v>1.9E-2</v>
      </c>
      <c r="S92" s="38">
        <v>4.1999999999999997E-3</v>
      </c>
      <c r="T92" s="38">
        <v>5.3999999999999999E-2</v>
      </c>
      <c r="U92" s="38">
        <v>1.78E-2</v>
      </c>
      <c r="V92" s="38">
        <v>3.6700000000000003E-2</v>
      </c>
      <c r="W92" s="38">
        <v>4.7199999999999999E-2</v>
      </c>
      <c r="X92" s="38">
        <v>6.3899999999999998E-2</v>
      </c>
      <c r="Y92" s="38">
        <v>2.5999999999999999E-3</v>
      </c>
      <c r="Z92" s="5">
        <v>0</v>
      </c>
      <c r="AA92" s="5">
        <v>8.0000000000000004E-4</v>
      </c>
      <c r="AB92" s="5">
        <v>0</v>
      </c>
      <c r="AC92" s="67"/>
      <c r="AD92" s="55"/>
    </row>
    <row r="93" spans="1:30" s="52" customFormat="1">
      <c r="A93" s="97"/>
      <c r="B93" s="12"/>
      <c r="C93" s="162"/>
      <c r="D93" s="6">
        <f t="shared" ref="D93" si="132">$C92*D92</f>
        <v>5230.3368149999997</v>
      </c>
      <c r="E93" s="6">
        <f t="shared" ref="E93" si="133">$C92*E92</f>
        <v>43364.247047999997</v>
      </c>
      <c r="F93" s="6">
        <f t="shared" ref="F93:AB93" si="134">$C92*F92</f>
        <v>18258.630335999998</v>
      </c>
      <c r="G93" s="6">
        <f t="shared" si="134"/>
        <v>25486.004843999999</v>
      </c>
      <c r="H93" s="6">
        <f t="shared" si="134"/>
        <v>13028.293520999998</v>
      </c>
      <c r="I93" s="6">
        <f t="shared" si="134"/>
        <v>42444.975728999998</v>
      </c>
      <c r="J93" s="6">
        <f t="shared" si="134"/>
        <v>6720.1903320000001</v>
      </c>
      <c r="K93" s="6">
        <f t="shared" si="134"/>
        <v>10302.178575</v>
      </c>
      <c r="L93" s="6">
        <f t="shared" si="134"/>
        <v>5420.5308809999997</v>
      </c>
      <c r="M93" s="6">
        <f t="shared" si="134"/>
        <v>8241.7428599999985</v>
      </c>
      <c r="N93" s="6">
        <f t="shared" si="134"/>
        <v>42223.082652000005</v>
      </c>
      <c r="O93" s="6">
        <f t="shared" si="134"/>
        <v>5991.1130789999997</v>
      </c>
      <c r="P93" s="6">
        <f t="shared" si="134"/>
        <v>0</v>
      </c>
      <c r="Q93" s="6">
        <f t="shared" si="134"/>
        <v>12235.818246000001</v>
      </c>
      <c r="R93" s="6">
        <f t="shared" si="134"/>
        <v>6022.8120899999994</v>
      </c>
      <c r="S93" s="6">
        <f t="shared" si="134"/>
        <v>1331.3584619999999</v>
      </c>
      <c r="T93" s="6">
        <f t="shared" si="134"/>
        <v>17117.465939999998</v>
      </c>
      <c r="U93" s="6">
        <f t="shared" si="134"/>
        <v>5642.4239579999994</v>
      </c>
      <c r="V93" s="6">
        <f t="shared" si="134"/>
        <v>11633.537037</v>
      </c>
      <c r="W93" s="6">
        <f t="shared" si="134"/>
        <v>14961.933191999999</v>
      </c>
      <c r="X93" s="6">
        <f t="shared" si="134"/>
        <v>20255.668029</v>
      </c>
      <c r="Y93" s="6">
        <f t="shared" si="134"/>
        <v>824.17428599999994</v>
      </c>
      <c r="Z93" s="6">
        <f t="shared" si="134"/>
        <v>0</v>
      </c>
      <c r="AA93" s="6">
        <f t="shared" si="134"/>
        <v>253.59208799999999</v>
      </c>
      <c r="AB93" s="6">
        <f t="shared" si="134"/>
        <v>0</v>
      </c>
      <c r="AC93" s="67"/>
      <c r="AD93" s="55"/>
    </row>
    <row r="94" spans="1:30" s="52" customFormat="1">
      <c r="A94" s="98" t="s">
        <v>407</v>
      </c>
      <c r="B94" s="18">
        <f>7607762.7/2</f>
        <v>3803881.35</v>
      </c>
      <c r="C94" s="162">
        <f t="shared" si="98"/>
        <v>316990.11</v>
      </c>
      <c r="D94" s="42"/>
      <c r="E94" s="42"/>
      <c r="F94" s="42">
        <v>0.22570000000000001</v>
      </c>
      <c r="G94" s="42"/>
      <c r="H94" s="42">
        <v>7.2700000000000001E-2</v>
      </c>
      <c r="I94" s="42"/>
      <c r="J94" s="42"/>
      <c r="K94" s="42"/>
      <c r="L94" s="42"/>
      <c r="M94" s="42"/>
      <c r="N94" s="42">
        <v>0.56769999999999998</v>
      </c>
      <c r="O94" s="42"/>
      <c r="P94" s="42"/>
      <c r="Q94" s="42"/>
      <c r="R94" s="42"/>
      <c r="S94" s="42"/>
      <c r="T94" s="42"/>
      <c r="U94" s="42"/>
      <c r="V94" s="42">
        <v>0.13389999999999999</v>
      </c>
      <c r="W94" s="42"/>
      <c r="X94" s="42"/>
      <c r="Y94" s="42"/>
      <c r="Z94" s="42"/>
      <c r="AA94" s="42"/>
      <c r="AB94" s="42"/>
      <c r="AC94" s="67"/>
      <c r="AD94" s="55"/>
    </row>
    <row r="95" spans="1:30" s="52" customFormat="1">
      <c r="A95" s="97"/>
      <c r="B95" s="12"/>
      <c r="C95" s="162"/>
      <c r="D95" s="7">
        <f t="shared" ref="D95" si="135">$C94*D94</f>
        <v>0</v>
      </c>
      <c r="E95" s="7">
        <f t="shared" ref="E95" si="136">$C94*E94</f>
        <v>0</v>
      </c>
      <c r="F95" s="7">
        <f t="shared" ref="F95:AB95" si="137">$C94*F94</f>
        <v>71544.667826999997</v>
      </c>
      <c r="G95" s="7">
        <f t="shared" si="137"/>
        <v>0</v>
      </c>
      <c r="H95" s="7">
        <f t="shared" si="137"/>
        <v>23045.180996999999</v>
      </c>
      <c r="I95" s="7">
        <f t="shared" si="137"/>
        <v>0</v>
      </c>
      <c r="J95" s="7">
        <f t="shared" si="137"/>
        <v>0</v>
      </c>
      <c r="K95" s="7">
        <f t="shared" si="137"/>
        <v>0</v>
      </c>
      <c r="L95" s="7">
        <f t="shared" si="137"/>
        <v>0</v>
      </c>
      <c r="M95" s="7">
        <f t="shared" si="137"/>
        <v>0</v>
      </c>
      <c r="N95" s="7">
        <f t="shared" si="137"/>
        <v>179955.28544699997</v>
      </c>
      <c r="O95" s="7">
        <f t="shared" si="137"/>
        <v>0</v>
      </c>
      <c r="P95" s="7">
        <f t="shared" si="137"/>
        <v>0</v>
      </c>
      <c r="Q95" s="7">
        <f t="shared" si="137"/>
        <v>0</v>
      </c>
      <c r="R95" s="7">
        <f t="shared" si="137"/>
        <v>0</v>
      </c>
      <c r="S95" s="7">
        <f t="shared" si="137"/>
        <v>0</v>
      </c>
      <c r="T95" s="7">
        <f t="shared" si="137"/>
        <v>0</v>
      </c>
      <c r="U95" s="7">
        <f t="shared" si="137"/>
        <v>0</v>
      </c>
      <c r="V95" s="7">
        <f t="shared" si="137"/>
        <v>42444.975728999998</v>
      </c>
      <c r="W95" s="7">
        <f t="shared" si="137"/>
        <v>0</v>
      </c>
      <c r="X95" s="7">
        <f t="shared" si="137"/>
        <v>0</v>
      </c>
      <c r="Y95" s="7">
        <f t="shared" si="137"/>
        <v>0</v>
      </c>
      <c r="Z95" s="7">
        <f t="shared" si="137"/>
        <v>0</v>
      </c>
      <c r="AA95" s="7">
        <f t="shared" si="137"/>
        <v>0</v>
      </c>
      <c r="AB95" s="7">
        <f t="shared" si="137"/>
        <v>0</v>
      </c>
      <c r="AC95" s="67"/>
      <c r="AD95" s="55"/>
    </row>
    <row r="96" spans="1:30" s="52" customFormat="1">
      <c r="A96" s="98" t="s">
        <v>192</v>
      </c>
      <c r="B96" s="18">
        <v>6271403.9199999999</v>
      </c>
      <c r="C96" s="162">
        <f t="shared" si="98"/>
        <v>522616.99</v>
      </c>
      <c r="D96" s="5"/>
      <c r="E96" s="5"/>
      <c r="F96" s="5">
        <v>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7"/>
      <c r="AD96" s="55"/>
    </row>
    <row r="97" spans="1:30" s="52" customFormat="1">
      <c r="A97" s="97"/>
      <c r="B97" s="12"/>
      <c r="C97" s="162"/>
      <c r="D97" s="6">
        <f t="shared" ref="D97" si="138">$C96*D96</f>
        <v>0</v>
      </c>
      <c r="E97" s="6">
        <f t="shared" ref="E97" si="139">$C96*E96</f>
        <v>0</v>
      </c>
      <c r="F97" s="6">
        <f t="shared" ref="F97:AB97" si="140">$C96*F96</f>
        <v>522616.99</v>
      </c>
      <c r="G97" s="6">
        <f t="shared" si="140"/>
        <v>0</v>
      </c>
      <c r="H97" s="6">
        <f t="shared" si="140"/>
        <v>0</v>
      </c>
      <c r="I97" s="6">
        <f t="shared" si="140"/>
        <v>0</v>
      </c>
      <c r="J97" s="6">
        <f t="shared" si="140"/>
        <v>0</v>
      </c>
      <c r="K97" s="6">
        <f t="shared" si="140"/>
        <v>0</v>
      </c>
      <c r="L97" s="6">
        <f t="shared" si="140"/>
        <v>0</v>
      </c>
      <c r="M97" s="6">
        <f t="shared" si="140"/>
        <v>0</v>
      </c>
      <c r="N97" s="6">
        <f t="shared" si="140"/>
        <v>0</v>
      </c>
      <c r="O97" s="6">
        <f t="shared" si="140"/>
        <v>0</v>
      </c>
      <c r="P97" s="6">
        <f t="shared" si="140"/>
        <v>0</v>
      </c>
      <c r="Q97" s="6">
        <f t="shared" si="140"/>
        <v>0</v>
      </c>
      <c r="R97" s="6">
        <f t="shared" si="140"/>
        <v>0</v>
      </c>
      <c r="S97" s="6">
        <f t="shared" si="140"/>
        <v>0</v>
      </c>
      <c r="T97" s="6">
        <f t="shared" si="140"/>
        <v>0</v>
      </c>
      <c r="U97" s="6">
        <f t="shared" si="140"/>
        <v>0</v>
      </c>
      <c r="V97" s="6">
        <f t="shared" si="140"/>
        <v>0</v>
      </c>
      <c r="W97" s="6">
        <f t="shared" si="140"/>
        <v>0</v>
      </c>
      <c r="X97" s="6">
        <f t="shared" si="140"/>
        <v>0</v>
      </c>
      <c r="Y97" s="6">
        <f t="shared" si="140"/>
        <v>0</v>
      </c>
      <c r="Z97" s="6">
        <f t="shared" si="140"/>
        <v>0</v>
      </c>
      <c r="AA97" s="6">
        <f t="shared" si="140"/>
        <v>0</v>
      </c>
      <c r="AB97" s="6">
        <f t="shared" si="140"/>
        <v>0</v>
      </c>
      <c r="AC97" s="67"/>
      <c r="AD97" s="55"/>
    </row>
    <row r="98" spans="1:30" s="52" customFormat="1">
      <c r="A98" s="98" t="s">
        <v>193</v>
      </c>
      <c r="B98" s="18">
        <v>340043.14</v>
      </c>
      <c r="C98" s="162">
        <f t="shared" si="98"/>
        <v>28336.93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v>1</v>
      </c>
      <c r="V98" s="5"/>
      <c r="W98" s="5"/>
      <c r="X98" s="5"/>
      <c r="Y98" s="5"/>
      <c r="Z98" s="5"/>
      <c r="AA98" s="5"/>
      <c r="AB98" s="5"/>
      <c r="AC98" s="67"/>
      <c r="AD98" s="55"/>
    </row>
    <row r="99" spans="1:30" s="52" customFormat="1">
      <c r="A99" s="97"/>
      <c r="B99" s="12"/>
      <c r="C99" s="162"/>
      <c r="D99" s="6">
        <f t="shared" ref="D99" si="141">$C98*D98</f>
        <v>0</v>
      </c>
      <c r="E99" s="6">
        <f t="shared" ref="E99" si="142">$C98*E98</f>
        <v>0</v>
      </c>
      <c r="F99" s="6">
        <f t="shared" ref="F99:AB99" si="143">$C98*F98</f>
        <v>0</v>
      </c>
      <c r="G99" s="6">
        <f t="shared" si="143"/>
        <v>0</v>
      </c>
      <c r="H99" s="6">
        <f t="shared" si="143"/>
        <v>0</v>
      </c>
      <c r="I99" s="6">
        <f t="shared" si="143"/>
        <v>0</v>
      </c>
      <c r="J99" s="6">
        <f t="shared" si="143"/>
        <v>0</v>
      </c>
      <c r="K99" s="6">
        <f t="shared" si="143"/>
        <v>0</v>
      </c>
      <c r="L99" s="6">
        <f t="shared" si="143"/>
        <v>0</v>
      </c>
      <c r="M99" s="6">
        <f t="shared" si="143"/>
        <v>0</v>
      </c>
      <c r="N99" s="6">
        <f t="shared" si="143"/>
        <v>0</v>
      </c>
      <c r="O99" s="6">
        <f t="shared" si="143"/>
        <v>0</v>
      </c>
      <c r="P99" s="6">
        <f t="shared" si="143"/>
        <v>0</v>
      </c>
      <c r="Q99" s="6">
        <f t="shared" si="143"/>
        <v>0</v>
      </c>
      <c r="R99" s="6">
        <f t="shared" si="143"/>
        <v>0</v>
      </c>
      <c r="S99" s="6">
        <f t="shared" si="143"/>
        <v>0</v>
      </c>
      <c r="T99" s="6">
        <f t="shared" si="143"/>
        <v>0</v>
      </c>
      <c r="U99" s="6">
        <f t="shared" si="143"/>
        <v>28336.93</v>
      </c>
      <c r="V99" s="6">
        <f t="shared" si="143"/>
        <v>0</v>
      </c>
      <c r="W99" s="6">
        <f t="shared" si="143"/>
        <v>0</v>
      </c>
      <c r="X99" s="6">
        <f t="shared" si="143"/>
        <v>0</v>
      </c>
      <c r="Y99" s="6">
        <f t="shared" si="143"/>
        <v>0</v>
      </c>
      <c r="Z99" s="6">
        <f t="shared" si="143"/>
        <v>0</v>
      </c>
      <c r="AA99" s="6">
        <f t="shared" si="143"/>
        <v>0</v>
      </c>
      <c r="AB99" s="6">
        <f t="shared" si="143"/>
        <v>0</v>
      </c>
      <c r="AC99" s="67"/>
      <c r="AD99" s="55"/>
    </row>
    <row r="100" spans="1:30" s="52" customFormat="1">
      <c r="A100" s="98" t="s">
        <v>194</v>
      </c>
      <c r="B100" s="18">
        <v>995227.28</v>
      </c>
      <c r="C100" s="162">
        <f t="shared" si="98"/>
        <v>82935.61</v>
      </c>
      <c r="D100" s="5"/>
      <c r="E100" s="5"/>
      <c r="F100" s="5">
        <v>4.8599999999999997E-2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v>0.95140000000000002</v>
      </c>
      <c r="V100" s="5"/>
      <c r="W100" s="5"/>
      <c r="X100" s="5"/>
      <c r="Y100" s="5"/>
      <c r="Z100" s="5"/>
      <c r="AA100" s="5"/>
      <c r="AB100" s="5"/>
      <c r="AC100" s="67"/>
      <c r="AD100" s="55"/>
    </row>
    <row r="101" spans="1:30" s="52" customFormat="1">
      <c r="A101" s="97" t="s">
        <v>195</v>
      </c>
      <c r="B101" s="12"/>
      <c r="C101" s="162"/>
      <c r="D101" s="6">
        <f t="shared" ref="D101" si="144">$C100*D100</f>
        <v>0</v>
      </c>
      <c r="E101" s="6">
        <f t="shared" ref="E101" si="145">$C100*E100</f>
        <v>0</v>
      </c>
      <c r="F101" s="6">
        <f t="shared" ref="F101:AB101" si="146">$C100*F100</f>
        <v>4030.670646</v>
      </c>
      <c r="G101" s="6">
        <f t="shared" si="146"/>
        <v>0</v>
      </c>
      <c r="H101" s="6">
        <f t="shared" si="146"/>
        <v>0</v>
      </c>
      <c r="I101" s="6">
        <f t="shared" si="146"/>
        <v>0</v>
      </c>
      <c r="J101" s="6">
        <f t="shared" si="146"/>
        <v>0</v>
      </c>
      <c r="K101" s="6">
        <f t="shared" si="146"/>
        <v>0</v>
      </c>
      <c r="L101" s="6">
        <f t="shared" si="146"/>
        <v>0</v>
      </c>
      <c r="M101" s="6">
        <f t="shared" si="146"/>
        <v>0</v>
      </c>
      <c r="N101" s="6">
        <f t="shared" si="146"/>
        <v>0</v>
      </c>
      <c r="O101" s="6">
        <f t="shared" si="146"/>
        <v>0</v>
      </c>
      <c r="P101" s="6">
        <f t="shared" si="146"/>
        <v>0</v>
      </c>
      <c r="Q101" s="6">
        <f t="shared" si="146"/>
        <v>0</v>
      </c>
      <c r="R101" s="6">
        <f t="shared" si="146"/>
        <v>0</v>
      </c>
      <c r="S101" s="6">
        <f t="shared" si="146"/>
        <v>0</v>
      </c>
      <c r="T101" s="6">
        <f t="shared" si="146"/>
        <v>0</v>
      </c>
      <c r="U101" s="6">
        <f t="shared" si="146"/>
        <v>78904.939354000002</v>
      </c>
      <c r="V101" s="6">
        <f t="shared" si="146"/>
        <v>0</v>
      </c>
      <c r="W101" s="6">
        <f t="shared" si="146"/>
        <v>0</v>
      </c>
      <c r="X101" s="6">
        <f t="shared" si="146"/>
        <v>0</v>
      </c>
      <c r="Y101" s="6">
        <f t="shared" si="146"/>
        <v>0</v>
      </c>
      <c r="Z101" s="6">
        <f t="shared" si="146"/>
        <v>0</v>
      </c>
      <c r="AA101" s="6">
        <f t="shared" si="146"/>
        <v>0</v>
      </c>
      <c r="AB101" s="6">
        <f t="shared" si="146"/>
        <v>0</v>
      </c>
      <c r="AC101" s="67"/>
      <c r="AD101" s="55"/>
    </row>
    <row r="102" spans="1:30" s="52" customFormat="1">
      <c r="A102" s="98" t="s">
        <v>196</v>
      </c>
      <c r="B102" s="18">
        <v>502120.57</v>
      </c>
      <c r="C102" s="162">
        <f t="shared" si="98"/>
        <v>41843.379999999997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v>1</v>
      </c>
      <c r="V102" s="5"/>
      <c r="W102" s="5"/>
      <c r="X102" s="5"/>
      <c r="Y102" s="5"/>
      <c r="Z102" s="5"/>
      <c r="AA102" s="5"/>
      <c r="AB102" s="5"/>
      <c r="AC102" s="67"/>
      <c r="AD102" s="55"/>
    </row>
    <row r="103" spans="1:30" s="52" customFormat="1">
      <c r="A103" s="97"/>
      <c r="B103" s="12"/>
      <c r="C103" s="162"/>
      <c r="D103" s="6">
        <f t="shared" ref="D103" si="147">$C102*D102</f>
        <v>0</v>
      </c>
      <c r="E103" s="6">
        <f t="shared" ref="E103" si="148">$C102*E102</f>
        <v>0</v>
      </c>
      <c r="F103" s="6">
        <f t="shared" ref="F103:AB103" si="149">$C102*F102</f>
        <v>0</v>
      </c>
      <c r="G103" s="6">
        <f t="shared" si="149"/>
        <v>0</v>
      </c>
      <c r="H103" s="6">
        <f t="shared" si="149"/>
        <v>0</v>
      </c>
      <c r="I103" s="6">
        <f t="shared" si="149"/>
        <v>0</v>
      </c>
      <c r="J103" s="6">
        <f t="shared" si="149"/>
        <v>0</v>
      </c>
      <c r="K103" s="6">
        <f t="shared" si="149"/>
        <v>0</v>
      </c>
      <c r="L103" s="6">
        <f t="shared" si="149"/>
        <v>0</v>
      </c>
      <c r="M103" s="6">
        <f t="shared" si="149"/>
        <v>0</v>
      </c>
      <c r="N103" s="6">
        <f t="shared" si="149"/>
        <v>0</v>
      </c>
      <c r="O103" s="6">
        <f t="shared" si="149"/>
        <v>0</v>
      </c>
      <c r="P103" s="6">
        <f t="shared" si="149"/>
        <v>0</v>
      </c>
      <c r="Q103" s="6">
        <f t="shared" si="149"/>
        <v>0</v>
      </c>
      <c r="R103" s="6">
        <f t="shared" si="149"/>
        <v>0</v>
      </c>
      <c r="S103" s="6">
        <f t="shared" si="149"/>
        <v>0</v>
      </c>
      <c r="T103" s="6">
        <f t="shared" si="149"/>
        <v>0</v>
      </c>
      <c r="U103" s="6">
        <f t="shared" si="149"/>
        <v>41843.379999999997</v>
      </c>
      <c r="V103" s="6">
        <f t="shared" si="149"/>
        <v>0</v>
      </c>
      <c r="W103" s="6">
        <f t="shared" si="149"/>
        <v>0</v>
      </c>
      <c r="X103" s="6">
        <f t="shared" si="149"/>
        <v>0</v>
      </c>
      <c r="Y103" s="6">
        <f t="shared" si="149"/>
        <v>0</v>
      </c>
      <c r="Z103" s="6">
        <f t="shared" si="149"/>
        <v>0</v>
      </c>
      <c r="AA103" s="6">
        <f t="shared" si="149"/>
        <v>0</v>
      </c>
      <c r="AB103" s="6">
        <f t="shared" si="149"/>
        <v>0</v>
      </c>
      <c r="AC103" s="67"/>
      <c r="AD103" s="55"/>
    </row>
    <row r="104" spans="1:30" s="52" customFormat="1">
      <c r="A104" s="98" t="s">
        <v>197</v>
      </c>
      <c r="B104" s="18">
        <v>118889.17</v>
      </c>
      <c r="C104" s="162">
        <f t="shared" si="98"/>
        <v>9907.43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v>1</v>
      </c>
      <c r="V104" s="5"/>
      <c r="W104" s="5"/>
      <c r="X104" s="5"/>
      <c r="Y104" s="5"/>
      <c r="Z104" s="5"/>
      <c r="AA104" s="5"/>
      <c r="AB104" s="5"/>
      <c r="AC104" s="67"/>
      <c r="AD104" s="55"/>
    </row>
    <row r="105" spans="1:30" s="52" customFormat="1">
      <c r="A105" s="97"/>
      <c r="B105" s="12"/>
      <c r="C105" s="162"/>
      <c r="D105" s="6">
        <f t="shared" ref="D105" si="150">$C104*D104</f>
        <v>0</v>
      </c>
      <c r="E105" s="6">
        <f t="shared" ref="E105" si="151">$C104*E104</f>
        <v>0</v>
      </c>
      <c r="F105" s="6">
        <f t="shared" ref="F105:AB105" si="152">$C104*F104</f>
        <v>0</v>
      </c>
      <c r="G105" s="6">
        <f t="shared" si="152"/>
        <v>0</v>
      </c>
      <c r="H105" s="6">
        <f t="shared" si="152"/>
        <v>0</v>
      </c>
      <c r="I105" s="6">
        <f t="shared" si="152"/>
        <v>0</v>
      </c>
      <c r="J105" s="6">
        <f t="shared" si="152"/>
        <v>0</v>
      </c>
      <c r="K105" s="6">
        <f t="shared" si="152"/>
        <v>0</v>
      </c>
      <c r="L105" s="6">
        <f t="shared" si="152"/>
        <v>0</v>
      </c>
      <c r="M105" s="6">
        <f t="shared" si="152"/>
        <v>0</v>
      </c>
      <c r="N105" s="6">
        <f t="shared" si="152"/>
        <v>0</v>
      </c>
      <c r="O105" s="6">
        <f t="shared" si="152"/>
        <v>0</v>
      </c>
      <c r="P105" s="6">
        <f t="shared" si="152"/>
        <v>0</v>
      </c>
      <c r="Q105" s="6">
        <f t="shared" si="152"/>
        <v>0</v>
      </c>
      <c r="R105" s="6">
        <f t="shared" si="152"/>
        <v>0</v>
      </c>
      <c r="S105" s="6">
        <f t="shared" si="152"/>
        <v>0</v>
      </c>
      <c r="T105" s="6">
        <f t="shared" si="152"/>
        <v>0</v>
      </c>
      <c r="U105" s="6">
        <f t="shared" si="152"/>
        <v>9907.43</v>
      </c>
      <c r="V105" s="6">
        <f t="shared" si="152"/>
        <v>0</v>
      </c>
      <c r="W105" s="6">
        <f t="shared" si="152"/>
        <v>0</v>
      </c>
      <c r="X105" s="6">
        <f t="shared" si="152"/>
        <v>0</v>
      </c>
      <c r="Y105" s="6">
        <f t="shared" si="152"/>
        <v>0</v>
      </c>
      <c r="Z105" s="6">
        <f t="shared" si="152"/>
        <v>0</v>
      </c>
      <c r="AA105" s="6">
        <f t="shared" si="152"/>
        <v>0</v>
      </c>
      <c r="AB105" s="6">
        <f t="shared" si="152"/>
        <v>0</v>
      </c>
      <c r="AC105" s="67"/>
      <c r="AD105" s="55"/>
    </row>
    <row r="106" spans="1:30" s="52" customFormat="1">
      <c r="A106" s="98" t="s">
        <v>198</v>
      </c>
      <c r="B106" s="18">
        <v>3704050.22</v>
      </c>
      <c r="C106" s="162">
        <f t="shared" si="98"/>
        <v>308670.84999999998</v>
      </c>
      <c r="D106" s="40">
        <v>6.4699999999999994E-2</v>
      </c>
      <c r="E106" s="40">
        <v>2.58E-2</v>
      </c>
      <c r="F106" s="40">
        <v>6.88E-2</v>
      </c>
      <c r="G106" s="40"/>
      <c r="H106" s="40">
        <v>6.5699999999999995E-2</v>
      </c>
      <c r="I106" s="40"/>
      <c r="J106" s="40"/>
      <c r="K106" s="40"/>
      <c r="L106" s="40"/>
      <c r="M106" s="40">
        <v>0.1239</v>
      </c>
      <c r="N106" s="40">
        <v>0.1489</v>
      </c>
      <c r="O106" s="40"/>
      <c r="P106" s="40"/>
      <c r="Q106" s="40">
        <v>8.14E-2</v>
      </c>
      <c r="R106" s="40">
        <v>6.2100000000000002E-2</v>
      </c>
      <c r="S106" s="40">
        <v>8.2000000000000007E-3</v>
      </c>
      <c r="T106" s="40">
        <v>0.21560000000000001</v>
      </c>
      <c r="U106" s="40"/>
      <c r="V106" s="40"/>
      <c r="W106" s="40">
        <v>4.8899999999999999E-2</v>
      </c>
      <c r="X106" s="40">
        <v>8.1799999999999998E-2</v>
      </c>
      <c r="Y106" s="40">
        <v>3.3E-3</v>
      </c>
      <c r="Z106" s="40">
        <v>8.9999999999999998E-4</v>
      </c>
      <c r="AA106" s="40">
        <v>0</v>
      </c>
      <c r="AB106" s="40">
        <v>0</v>
      </c>
      <c r="AC106" s="67"/>
      <c r="AD106" s="55"/>
    </row>
    <row r="107" spans="1:30" s="52" customFormat="1">
      <c r="A107" s="97"/>
      <c r="B107" s="12"/>
      <c r="C107" s="162"/>
      <c r="D107" s="39">
        <f t="shared" ref="D107" si="153">$C106*D106</f>
        <v>19971.003994999995</v>
      </c>
      <c r="E107" s="39">
        <f t="shared" ref="E107" si="154">$C106*E106</f>
        <v>7963.7079299999996</v>
      </c>
      <c r="F107" s="39">
        <f t="shared" ref="F107:AB107" si="155">$C106*F106</f>
        <v>21236.554479999999</v>
      </c>
      <c r="G107" s="39">
        <f t="shared" si="155"/>
        <v>0</v>
      </c>
      <c r="H107" s="39">
        <f t="shared" si="155"/>
        <v>20279.674844999998</v>
      </c>
      <c r="I107" s="39">
        <f t="shared" si="155"/>
        <v>0</v>
      </c>
      <c r="J107" s="39">
        <f t="shared" si="155"/>
        <v>0</v>
      </c>
      <c r="K107" s="39">
        <f t="shared" si="155"/>
        <v>0</v>
      </c>
      <c r="L107" s="39">
        <f t="shared" si="155"/>
        <v>0</v>
      </c>
      <c r="M107" s="39">
        <f t="shared" si="155"/>
        <v>38244.318314999997</v>
      </c>
      <c r="N107" s="39">
        <f t="shared" si="155"/>
        <v>45961.089564999995</v>
      </c>
      <c r="O107" s="39">
        <f t="shared" si="155"/>
        <v>0</v>
      </c>
      <c r="P107" s="39">
        <f t="shared" si="155"/>
        <v>0</v>
      </c>
      <c r="Q107" s="39">
        <f t="shared" si="155"/>
        <v>25125.80719</v>
      </c>
      <c r="R107" s="39">
        <f t="shared" si="155"/>
        <v>19168.459784999999</v>
      </c>
      <c r="S107" s="39">
        <f t="shared" si="155"/>
        <v>2531.10097</v>
      </c>
      <c r="T107" s="39">
        <f t="shared" si="155"/>
        <v>66549.435259999998</v>
      </c>
      <c r="U107" s="39">
        <f t="shared" si="155"/>
        <v>0</v>
      </c>
      <c r="V107" s="39">
        <f t="shared" si="155"/>
        <v>0</v>
      </c>
      <c r="W107" s="39">
        <f t="shared" si="155"/>
        <v>15094.004564999999</v>
      </c>
      <c r="X107" s="39">
        <f t="shared" si="155"/>
        <v>25249.275529999999</v>
      </c>
      <c r="Y107" s="39">
        <f t="shared" si="155"/>
        <v>1018.613805</v>
      </c>
      <c r="Z107" s="39">
        <f t="shared" si="155"/>
        <v>277.803765</v>
      </c>
      <c r="AA107" s="39">
        <f t="shared" si="155"/>
        <v>0</v>
      </c>
      <c r="AB107" s="39">
        <f t="shared" si="155"/>
        <v>0</v>
      </c>
      <c r="AC107" s="67"/>
      <c r="AD107" s="55"/>
    </row>
    <row r="108" spans="1:30" s="52" customFormat="1">
      <c r="A108" s="98" t="s">
        <v>199</v>
      </c>
      <c r="B108" s="18">
        <v>781150.82</v>
      </c>
      <c r="C108" s="162">
        <f t="shared" si="98"/>
        <v>65095.9</v>
      </c>
      <c r="D108" s="5"/>
      <c r="E108" s="5"/>
      <c r="F108" s="5">
        <v>0.41060000000000002</v>
      </c>
      <c r="G108" s="5"/>
      <c r="H108" s="5"/>
      <c r="I108" s="5"/>
      <c r="J108" s="5"/>
      <c r="K108" s="5"/>
      <c r="L108" s="5"/>
      <c r="M108" s="5">
        <v>6.6799999999999998E-2</v>
      </c>
      <c r="N108" s="5"/>
      <c r="O108" s="5"/>
      <c r="P108" s="5"/>
      <c r="Q108" s="5">
        <v>5.4800000000000001E-2</v>
      </c>
      <c r="R108" s="5">
        <v>0.107</v>
      </c>
      <c r="S108" s="5">
        <v>5.3E-3</v>
      </c>
      <c r="T108" s="5">
        <v>0.15529999999999999</v>
      </c>
      <c r="U108" s="5"/>
      <c r="V108" s="5"/>
      <c r="W108" s="5">
        <v>0.20019999999999999</v>
      </c>
      <c r="X108" s="5"/>
      <c r="Y108" s="5"/>
      <c r="Z108" s="5"/>
      <c r="AA108" s="5"/>
      <c r="AB108" s="5"/>
      <c r="AC108" s="67"/>
      <c r="AD108" s="55"/>
    </row>
    <row r="109" spans="1:30" s="52" customFormat="1">
      <c r="A109" s="97"/>
      <c r="B109" s="12"/>
      <c r="C109" s="162"/>
      <c r="D109" s="6">
        <f t="shared" ref="D109" si="156">$C108*D108</f>
        <v>0</v>
      </c>
      <c r="E109" s="6">
        <f t="shared" ref="E109" si="157">$C108*E108</f>
        <v>0</v>
      </c>
      <c r="F109" s="6">
        <f t="shared" ref="F109:AB109" si="158">$C108*F108</f>
        <v>26728.376540000001</v>
      </c>
      <c r="G109" s="6">
        <f t="shared" si="158"/>
        <v>0</v>
      </c>
      <c r="H109" s="6">
        <f t="shared" si="158"/>
        <v>0</v>
      </c>
      <c r="I109" s="6">
        <f t="shared" si="158"/>
        <v>0</v>
      </c>
      <c r="J109" s="6">
        <f t="shared" si="158"/>
        <v>0</v>
      </c>
      <c r="K109" s="6">
        <f t="shared" si="158"/>
        <v>0</v>
      </c>
      <c r="L109" s="6">
        <f t="shared" si="158"/>
        <v>0</v>
      </c>
      <c r="M109" s="6">
        <f t="shared" si="158"/>
        <v>4348.4061199999996</v>
      </c>
      <c r="N109" s="6">
        <f t="shared" si="158"/>
        <v>0</v>
      </c>
      <c r="O109" s="6">
        <f t="shared" si="158"/>
        <v>0</v>
      </c>
      <c r="P109" s="6">
        <f t="shared" si="158"/>
        <v>0</v>
      </c>
      <c r="Q109" s="6">
        <f t="shared" si="158"/>
        <v>3567.2553200000002</v>
      </c>
      <c r="R109" s="6">
        <f t="shared" si="158"/>
        <v>6965.2613000000001</v>
      </c>
      <c r="S109" s="6">
        <f t="shared" si="158"/>
        <v>345.00826999999998</v>
      </c>
      <c r="T109" s="6">
        <f t="shared" si="158"/>
        <v>10109.39327</v>
      </c>
      <c r="U109" s="6">
        <f t="shared" si="158"/>
        <v>0</v>
      </c>
      <c r="V109" s="6">
        <f t="shared" si="158"/>
        <v>0</v>
      </c>
      <c r="W109" s="6">
        <f t="shared" si="158"/>
        <v>13032.19918</v>
      </c>
      <c r="X109" s="6">
        <f t="shared" si="158"/>
        <v>0</v>
      </c>
      <c r="Y109" s="6">
        <f t="shared" si="158"/>
        <v>0</v>
      </c>
      <c r="Z109" s="6">
        <f t="shared" si="158"/>
        <v>0</v>
      </c>
      <c r="AA109" s="6">
        <f t="shared" si="158"/>
        <v>0</v>
      </c>
      <c r="AB109" s="6">
        <f t="shared" si="158"/>
        <v>0</v>
      </c>
      <c r="AC109" s="67"/>
      <c r="AD109" s="55"/>
    </row>
    <row r="110" spans="1:30" s="52" customFormat="1">
      <c r="A110" s="98" t="s">
        <v>200</v>
      </c>
      <c r="B110" s="18">
        <v>155872.82</v>
      </c>
      <c r="C110" s="162">
        <f t="shared" si="98"/>
        <v>12989.4</v>
      </c>
      <c r="D110" s="5"/>
      <c r="E110" s="5"/>
      <c r="F110" s="5">
        <v>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7"/>
      <c r="AD110" s="55"/>
    </row>
    <row r="111" spans="1:30" s="52" customFormat="1">
      <c r="A111" s="97"/>
      <c r="B111" s="12"/>
      <c r="C111" s="162"/>
      <c r="D111" s="6">
        <f t="shared" ref="D111" si="159">$C110*D110</f>
        <v>0</v>
      </c>
      <c r="E111" s="6">
        <f t="shared" ref="E111" si="160">$C110*E110</f>
        <v>0</v>
      </c>
      <c r="F111" s="6">
        <f t="shared" ref="F111:AB111" si="161">$C110*F110</f>
        <v>12989.4</v>
      </c>
      <c r="G111" s="6">
        <f t="shared" si="161"/>
        <v>0</v>
      </c>
      <c r="H111" s="6">
        <f t="shared" si="161"/>
        <v>0</v>
      </c>
      <c r="I111" s="6">
        <f t="shared" si="161"/>
        <v>0</v>
      </c>
      <c r="J111" s="6">
        <f t="shared" si="161"/>
        <v>0</v>
      </c>
      <c r="K111" s="6">
        <f t="shared" si="161"/>
        <v>0</v>
      </c>
      <c r="L111" s="6">
        <f t="shared" si="161"/>
        <v>0</v>
      </c>
      <c r="M111" s="6">
        <f t="shared" si="161"/>
        <v>0</v>
      </c>
      <c r="N111" s="6">
        <f t="shared" si="161"/>
        <v>0</v>
      </c>
      <c r="O111" s="6">
        <f t="shared" si="161"/>
        <v>0</v>
      </c>
      <c r="P111" s="6">
        <f t="shared" si="161"/>
        <v>0</v>
      </c>
      <c r="Q111" s="6">
        <f t="shared" si="161"/>
        <v>0</v>
      </c>
      <c r="R111" s="6">
        <f t="shared" si="161"/>
        <v>0</v>
      </c>
      <c r="S111" s="6">
        <f t="shared" si="161"/>
        <v>0</v>
      </c>
      <c r="T111" s="6">
        <f t="shared" si="161"/>
        <v>0</v>
      </c>
      <c r="U111" s="6">
        <f t="shared" si="161"/>
        <v>0</v>
      </c>
      <c r="V111" s="6">
        <f t="shared" si="161"/>
        <v>0</v>
      </c>
      <c r="W111" s="6">
        <f t="shared" si="161"/>
        <v>0</v>
      </c>
      <c r="X111" s="6">
        <f t="shared" si="161"/>
        <v>0</v>
      </c>
      <c r="Y111" s="6">
        <f t="shared" si="161"/>
        <v>0</v>
      </c>
      <c r="Z111" s="6">
        <f t="shared" si="161"/>
        <v>0</v>
      </c>
      <c r="AA111" s="6">
        <f t="shared" si="161"/>
        <v>0</v>
      </c>
      <c r="AB111" s="6">
        <f t="shared" si="161"/>
        <v>0</v>
      </c>
      <c r="AC111" s="67"/>
      <c r="AD111" s="55"/>
    </row>
    <row r="112" spans="1:30" s="52" customFormat="1">
      <c r="A112" s="98" t="s">
        <v>201</v>
      </c>
      <c r="B112" s="18">
        <v>58279.06</v>
      </c>
      <c r="C112" s="162">
        <f t="shared" si="98"/>
        <v>4856.59</v>
      </c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7"/>
      <c r="AD112" s="55"/>
    </row>
    <row r="113" spans="1:30" s="52" customFormat="1">
      <c r="A113" s="97"/>
      <c r="B113" s="12"/>
      <c r="C113" s="162"/>
      <c r="D113" s="6">
        <f t="shared" ref="D113" si="162">$C112*D112</f>
        <v>0</v>
      </c>
      <c r="E113" s="6">
        <f t="shared" ref="E113" si="163">$C112*E112</f>
        <v>0</v>
      </c>
      <c r="F113" s="6">
        <f t="shared" ref="F113:AB113" si="164">$C112*F112</f>
        <v>4856.59</v>
      </c>
      <c r="G113" s="6">
        <f t="shared" si="164"/>
        <v>0</v>
      </c>
      <c r="H113" s="6">
        <f t="shared" si="164"/>
        <v>0</v>
      </c>
      <c r="I113" s="6">
        <f t="shared" si="164"/>
        <v>0</v>
      </c>
      <c r="J113" s="6">
        <f t="shared" si="164"/>
        <v>0</v>
      </c>
      <c r="K113" s="6">
        <f t="shared" si="164"/>
        <v>0</v>
      </c>
      <c r="L113" s="6">
        <f t="shared" si="164"/>
        <v>0</v>
      </c>
      <c r="M113" s="6">
        <f t="shared" si="164"/>
        <v>0</v>
      </c>
      <c r="N113" s="6">
        <f t="shared" si="164"/>
        <v>0</v>
      </c>
      <c r="O113" s="6">
        <f t="shared" si="164"/>
        <v>0</v>
      </c>
      <c r="P113" s="6">
        <f t="shared" si="164"/>
        <v>0</v>
      </c>
      <c r="Q113" s="6">
        <f t="shared" si="164"/>
        <v>0</v>
      </c>
      <c r="R113" s="6">
        <f t="shared" si="164"/>
        <v>0</v>
      </c>
      <c r="S113" s="6">
        <f t="shared" si="164"/>
        <v>0</v>
      </c>
      <c r="T113" s="6">
        <f t="shared" si="164"/>
        <v>0</v>
      </c>
      <c r="U113" s="6">
        <f t="shared" si="164"/>
        <v>0</v>
      </c>
      <c r="V113" s="6">
        <f t="shared" si="164"/>
        <v>0</v>
      </c>
      <c r="W113" s="6">
        <f t="shared" si="164"/>
        <v>0</v>
      </c>
      <c r="X113" s="6">
        <f t="shared" si="164"/>
        <v>0</v>
      </c>
      <c r="Y113" s="6">
        <f t="shared" si="164"/>
        <v>0</v>
      </c>
      <c r="Z113" s="6">
        <f t="shared" si="164"/>
        <v>0</v>
      </c>
      <c r="AA113" s="6">
        <f t="shared" si="164"/>
        <v>0</v>
      </c>
      <c r="AB113" s="6">
        <f t="shared" si="164"/>
        <v>0</v>
      </c>
      <c r="AC113" s="67"/>
      <c r="AD113" s="55"/>
    </row>
    <row r="114" spans="1:30" s="52" customFormat="1">
      <c r="A114" s="98" t="s">
        <v>243</v>
      </c>
      <c r="B114" s="18">
        <v>91759.54</v>
      </c>
      <c r="C114" s="162">
        <f t="shared" si="98"/>
        <v>7646.63</v>
      </c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7"/>
      <c r="AD114" s="55"/>
    </row>
    <row r="115" spans="1:30" s="52" customFormat="1">
      <c r="A115" s="97"/>
      <c r="B115" s="12"/>
      <c r="C115" s="162"/>
      <c r="D115" s="6">
        <f t="shared" ref="D115" si="165">$C114*D114</f>
        <v>0</v>
      </c>
      <c r="E115" s="6">
        <f t="shared" ref="E115" si="166">$C114*E114</f>
        <v>0</v>
      </c>
      <c r="F115" s="6">
        <f t="shared" ref="F115:AB115" si="167">$C114*F114</f>
        <v>7646.63</v>
      </c>
      <c r="G115" s="6">
        <f t="shared" si="167"/>
        <v>0</v>
      </c>
      <c r="H115" s="6">
        <f t="shared" si="167"/>
        <v>0</v>
      </c>
      <c r="I115" s="6">
        <f t="shared" si="167"/>
        <v>0</v>
      </c>
      <c r="J115" s="6">
        <f t="shared" si="167"/>
        <v>0</v>
      </c>
      <c r="K115" s="6">
        <f t="shared" si="167"/>
        <v>0</v>
      </c>
      <c r="L115" s="6">
        <f t="shared" si="167"/>
        <v>0</v>
      </c>
      <c r="M115" s="6">
        <f t="shared" si="167"/>
        <v>0</v>
      </c>
      <c r="N115" s="6">
        <f t="shared" si="167"/>
        <v>0</v>
      </c>
      <c r="O115" s="6">
        <f t="shared" si="167"/>
        <v>0</v>
      </c>
      <c r="P115" s="6">
        <f t="shared" si="167"/>
        <v>0</v>
      </c>
      <c r="Q115" s="6">
        <f t="shared" si="167"/>
        <v>0</v>
      </c>
      <c r="R115" s="6">
        <f t="shared" si="167"/>
        <v>0</v>
      </c>
      <c r="S115" s="6">
        <f t="shared" si="167"/>
        <v>0</v>
      </c>
      <c r="T115" s="6">
        <f t="shared" si="167"/>
        <v>0</v>
      </c>
      <c r="U115" s="6">
        <f t="shared" si="167"/>
        <v>0</v>
      </c>
      <c r="V115" s="6">
        <f t="shared" si="167"/>
        <v>0</v>
      </c>
      <c r="W115" s="6">
        <f t="shared" si="167"/>
        <v>0</v>
      </c>
      <c r="X115" s="6">
        <f t="shared" si="167"/>
        <v>0</v>
      </c>
      <c r="Y115" s="6">
        <f t="shared" si="167"/>
        <v>0</v>
      </c>
      <c r="Z115" s="6">
        <f t="shared" si="167"/>
        <v>0</v>
      </c>
      <c r="AA115" s="6">
        <f t="shared" si="167"/>
        <v>0</v>
      </c>
      <c r="AB115" s="6">
        <f t="shared" si="167"/>
        <v>0</v>
      </c>
      <c r="AC115" s="67"/>
      <c r="AD115" s="55"/>
    </row>
    <row r="116" spans="1:30" s="52" customFormat="1">
      <c r="A116" s="98" t="s">
        <v>244</v>
      </c>
      <c r="B116" s="18">
        <v>2076585.62</v>
      </c>
      <c r="C116" s="162">
        <f t="shared" si="98"/>
        <v>173048.8</v>
      </c>
      <c r="D116" s="5"/>
      <c r="E116" s="5"/>
      <c r="F116" s="5">
        <v>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7"/>
      <c r="AD116" s="55"/>
    </row>
    <row r="117" spans="1:30" s="52" customFormat="1">
      <c r="A117" s="97"/>
      <c r="B117" s="12"/>
      <c r="C117" s="162"/>
      <c r="D117" s="6">
        <f t="shared" ref="D117" si="168">$C116*D116</f>
        <v>0</v>
      </c>
      <c r="E117" s="6">
        <f t="shared" ref="E117" si="169">$C116*E116</f>
        <v>0</v>
      </c>
      <c r="F117" s="6">
        <f t="shared" ref="F117:AB117" si="170">$C116*F116</f>
        <v>173048.8</v>
      </c>
      <c r="G117" s="6">
        <f t="shared" si="170"/>
        <v>0</v>
      </c>
      <c r="H117" s="6">
        <f t="shared" si="170"/>
        <v>0</v>
      </c>
      <c r="I117" s="6">
        <f t="shared" si="170"/>
        <v>0</v>
      </c>
      <c r="J117" s="6">
        <f t="shared" si="170"/>
        <v>0</v>
      </c>
      <c r="K117" s="6">
        <f t="shared" si="170"/>
        <v>0</v>
      </c>
      <c r="L117" s="6">
        <f t="shared" si="170"/>
        <v>0</v>
      </c>
      <c r="M117" s="6">
        <f t="shared" si="170"/>
        <v>0</v>
      </c>
      <c r="N117" s="6">
        <f t="shared" si="170"/>
        <v>0</v>
      </c>
      <c r="O117" s="6">
        <f t="shared" si="170"/>
        <v>0</v>
      </c>
      <c r="P117" s="6">
        <f t="shared" si="170"/>
        <v>0</v>
      </c>
      <c r="Q117" s="6">
        <f t="shared" si="170"/>
        <v>0</v>
      </c>
      <c r="R117" s="6">
        <f t="shared" si="170"/>
        <v>0</v>
      </c>
      <c r="S117" s="6">
        <f t="shared" si="170"/>
        <v>0</v>
      </c>
      <c r="T117" s="6">
        <f t="shared" si="170"/>
        <v>0</v>
      </c>
      <c r="U117" s="6">
        <f t="shared" si="170"/>
        <v>0</v>
      </c>
      <c r="V117" s="6">
        <f t="shared" si="170"/>
        <v>0</v>
      </c>
      <c r="W117" s="6">
        <f t="shared" si="170"/>
        <v>0</v>
      </c>
      <c r="X117" s="6">
        <f t="shared" si="170"/>
        <v>0</v>
      </c>
      <c r="Y117" s="6">
        <f t="shared" si="170"/>
        <v>0</v>
      </c>
      <c r="Z117" s="6">
        <f t="shared" si="170"/>
        <v>0</v>
      </c>
      <c r="AA117" s="6">
        <f t="shared" si="170"/>
        <v>0</v>
      </c>
      <c r="AB117" s="6">
        <f t="shared" si="170"/>
        <v>0</v>
      </c>
      <c r="AC117" s="67"/>
      <c r="AD117" s="55"/>
    </row>
    <row r="118" spans="1:30" s="52" customFormat="1">
      <c r="A118" s="98" t="s">
        <v>245</v>
      </c>
      <c r="B118" s="18">
        <v>3998630.74</v>
      </c>
      <c r="C118" s="162">
        <f t="shared" si="98"/>
        <v>333219.23</v>
      </c>
      <c r="D118" s="5"/>
      <c r="E118" s="5"/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7"/>
      <c r="AD118" s="55"/>
    </row>
    <row r="119" spans="1:30" s="52" customFormat="1">
      <c r="A119" s="97"/>
      <c r="B119" s="12"/>
      <c r="C119" s="162"/>
      <c r="D119" s="6">
        <f t="shared" ref="D119" si="171">$C118*D118</f>
        <v>0</v>
      </c>
      <c r="E119" s="6">
        <f t="shared" ref="E119" si="172">$C118*E118</f>
        <v>0</v>
      </c>
      <c r="F119" s="6">
        <f t="shared" ref="F119:AB119" si="173">$C118*F118</f>
        <v>333219.23</v>
      </c>
      <c r="G119" s="6">
        <f t="shared" si="173"/>
        <v>0</v>
      </c>
      <c r="H119" s="6">
        <f t="shared" si="173"/>
        <v>0</v>
      </c>
      <c r="I119" s="6">
        <f t="shared" si="173"/>
        <v>0</v>
      </c>
      <c r="J119" s="6">
        <f t="shared" si="173"/>
        <v>0</v>
      </c>
      <c r="K119" s="6">
        <f t="shared" si="173"/>
        <v>0</v>
      </c>
      <c r="L119" s="6">
        <f t="shared" si="173"/>
        <v>0</v>
      </c>
      <c r="M119" s="6">
        <f t="shared" si="173"/>
        <v>0</v>
      </c>
      <c r="N119" s="6">
        <f t="shared" si="173"/>
        <v>0</v>
      </c>
      <c r="O119" s="6">
        <f t="shared" si="173"/>
        <v>0</v>
      </c>
      <c r="P119" s="6">
        <f t="shared" si="173"/>
        <v>0</v>
      </c>
      <c r="Q119" s="6">
        <f t="shared" si="173"/>
        <v>0</v>
      </c>
      <c r="R119" s="6">
        <f t="shared" si="173"/>
        <v>0</v>
      </c>
      <c r="S119" s="6">
        <f t="shared" si="173"/>
        <v>0</v>
      </c>
      <c r="T119" s="6">
        <f t="shared" si="173"/>
        <v>0</v>
      </c>
      <c r="U119" s="6">
        <f t="shared" si="173"/>
        <v>0</v>
      </c>
      <c r="V119" s="6">
        <f t="shared" si="173"/>
        <v>0</v>
      </c>
      <c r="W119" s="6">
        <f t="shared" si="173"/>
        <v>0</v>
      </c>
      <c r="X119" s="6">
        <f t="shared" si="173"/>
        <v>0</v>
      </c>
      <c r="Y119" s="6">
        <f t="shared" si="173"/>
        <v>0</v>
      </c>
      <c r="Z119" s="6">
        <f t="shared" si="173"/>
        <v>0</v>
      </c>
      <c r="AA119" s="6">
        <f t="shared" si="173"/>
        <v>0</v>
      </c>
      <c r="AB119" s="6">
        <f t="shared" si="173"/>
        <v>0</v>
      </c>
      <c r="AC119" s="67"/>
      <c r="AD119" s="55"/>
    </row>
    <row r="120" spans="1:30" s="52" customFormat="1">
      <c r="A120" s="98" t="s">
        <v>246</v>
      </c>
      <c r="B120" s="18">
        <v>72981.259999999995</v>
      </c>
      <c r="C120" s="162">
        <f t="shared" si="98"/>
        <v>6081.77</v>
      </c>
      <c r="D120" s="5"/>
      <c r="E120" s="5"/>
      <c r="F120" s="5">
        <v>1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7"/>
      <c r="AD120" s="55"/>
    </row>
    <row r="121" spans="1:30" s="52" customFormat="1">
      <c r="A121" s="97"/>
      <c r="B121" s="12"/>
      <c r="C121" s="162"/>
      <c r="D121" s="6">
        <f t="shared" ref="D121" si="174">$C120*D120</f>
        <v>0</v>
      </c>
      <c r="E121" s="6">
        <f t="shared" ref="E121" si="175">$C120*E120</f>
        <v>0</v>
      </c>
      <c r="F121" s="6">
        <f t="shared" ref="F121:AB121" si="176">$C120*F120</f>
        <v>6081.77</v>
      </c>
      <c r="G121" s="6">
        <f t="shared" si="176"/>
        <v>0</v>
      </c>
      <c r="H121" s="6">
        <f t="shared" si="176"/>
        <v>0</v>
      </c>
      <c r="I121" s="6">
        <f t="shared" si="176"/>
        <v>0</v>
      </c>
      <c r="J121" s="6">
        <f t="shared" si="176"/>
        <v>0</v>
      </c>
      <c r="K121" s="6">
        <f t="shared" si="176"/>
        <v>0</v>
      </c>
      <c r="L121" s="6">
        <f t="shared" si="176"/>
        <v>0</v>
      </c>
      <c r="M121" s="6">
        <f t="shared" si="176"/>
        <v>0</v>
      </c>
      <c r="N121" s="6">
        <f t="shared" si="176"/>
        <v>0</v>
      </c>
      <c r="O121" s="6">
        <f t="shared" si="176"/>
        <v>0</v>
      </c>
      <c r="P121" s="6">
        <f t="shared" si="176"/>
        <v>0</v>
      </c>
      <c r="Q121" s="6">
        <f t="shared" si="176"/>
        <v>0</v>
      </c>
      <c r="R121" s="6">
        <f t="shared" si="176"/>
        <v>0</v>
      </c>
      <c r="S121" s="6">
        <f t="shared" si="176"/>
        <v>0</v>
      </c>
      <c r="T121" s="6">
        <f t="shared" si="176"/>
        <v>0</v>
      </c>
      <c r="U121" s="6">
        <f t="shared" si="176"/>
        <v>0</v>
      </c>
      <c r="V121" s="6">
        <f t="shared" si="176"/>
        <v>0</v>
      </c>
      <c r="W121" s="6">
        <f t="shared" si="176"/>
        <v>0</v>
      </c>
      <c r="X121" s="6">
        <f t="shared" si="176"/>
        <v>0</v>
      </c>
      <c r="Y121" s="6">
        <f t="shared" si="176"/>
        <v>0</v>
      </c>
      <c r="Z121" s="6">
        <f t="shared" si="176"/>
        <v>0</v>
      </c>
      <c r="AA121" s="6">
        <f t="shared" si="176"/>
        <v>0</v>
      </c>
      <c r="AB121" s="6">
        <f t="shared" si="176"/>
        <v>0</v>
      </c>
      <c r="AC121" s="67"/>
      <c r="AD121" s="55"/>
    </row>
    <row r="122" spans="1:30" s="52" customFormat="1">
      <c r="A122" s="98" t="s">
        <v>247</v>
      </c>
      <c r="B122" s="18">
        <f>3544656*0</f>
        <v>0</v>
      </c>
      <c r="C122" s="162">
        <f t="shared" si="98"/>
        <v>0</v>
      </c>
      <c r="D122" s="40">
        <v>6.4699999999999994E-2</v>
      </c>
      <c r="E122" s="40">
        <v>2.58E-2</v>
      </c>
      <c r="F122" s="40">
        <v>6.88E-2</v>
      </c>
      <c r="G122" s="40"/>
      <c r="H122" s="40">
        <v>6.5699999999999995E-2</v>
      </c>
      <c r="I122" s="40"/>
      <c r="J122" s="40"/>
      <c r="K122" s="40"/>
      <c r="L122" s="40"/>
      <c r="M122" s="40">
        <v>0.1239</v>
      </c>
      <c r="N122" s="40">
        <v>0.1489</v>
      </c>
      <c r="O122" s="40"/>
      <c r="P122" s="40"/>
      <c r="Q122" s="40">
        <v>8.14E-2</v>
      </c>
      <c r="R122" s="40">
        <v>6.2100000000000002E-2</v>
      </c>
      <c r="S122" s="40">
        <v>8.2000000000000007E-3</v>
      </c>
      <c r="T122" s="40">
        <v>0.21560000000000001</v>
      </c>
      <c r="U122" s="40"/>
      <c r="V122" s="40"/>
      <c r="W122" s="40">
        <v>4.8899999999999999E-2</v>
      </c>
      <c r="X122" s="40">
        <v>8.1799999999999998E-2</v>
      </c>
      <c r="Y122" s="40">
        <v>3.3E-3</v>
      </c>
      <c r="Z122" s="40">
        <v>8.9999999999999998E-4</v>
      </c>
      <c r="AA122" s="40">
        <v>0</v>
      </c>
      <c r="AB122" s="40">
        <v>0</v>
      </c>
      <c r="AC122" s="67"/>
      <c r="AD122" s="55"/>
    </row>
    <row r="123" spans="1:30" s="52" customFormat="1">
      <c r="A123" s="97"/>
      <c r="B123" s="12"/>
      <c r="C123" s="162"/>
      <c r="D123" s="39">
        <f>$C122*D122</f>
        <v>0</v>
      </c>
      <c r="E123" s="39">
        <f t="shared" ref="E123" si="177">$C122*E122</f>
        <v>0</v>
      </c>
      <c r="F123" s="39">
        <f t="shared" ref="F123" si="178">$C122*F122</f>
        <v>0</v>
      </c>
      <c r="G123" s="39">
        <f t="shared" ref="G123:AB123" si="179">$C122*G122</f>
        <v>0</v>
      </c>
      <c r="H123" s="39">
        <f t="shared" si="179"/>
        <v>0</v>
      </c>
      <c r="I123" s="39">
        <f t="shared" si="179"/>
        <v>0</v>
      </c>
      <c r="J123" s="39">
        <f t="shared" si="179"/>
        <v>0</v>
      </c>
      <c r="K123" s="39">
        <f t="shared" si="179"/>
        <v>0</v>
      </c>
      <c r="L123" s="39">
        <f t="shared" si="179"/>
        <v>0</v>
      </c>
      <c r="M123" s="39">
        <f t="shared" si="179"/>
        <v>0</v>
      </c>
      <c r="N123" s="39">
        <f t="shared" si="179"/>
        <v>0</v>
      </c>
      <c r="O123" s="39">
        <f t="shared" si="179"/>
        <v>0</v>
      </c>
      <c r="P123" s="39">
        <f t="shared" si="179"/>
        <v>0</v>
      </c>
      <c r="Q123" s="39">
        <f t="shared" si="179"/>
        <v>0</v>
      </c>
      <c r="R123" s="39">
        <f t="shared" si="179"/>
        <v>0</v>
      </c>
      <c r="S123" s="39">
        <f t="shared" si="179"/>
        <v>0</v>
      </c>
      <c r="T123" s="39">
        <f t="shared" si="179"/>
        <v>0</v>
      </c>
      <c r="U123" s="39">
        <f t="shared" si="179"/>
        <v>0</v>
      </c>
      <c r="V123" s="39">
        <f t="shared" si="179"/>
        <v>0</v>
      </c>
      <c r="W123" s="39">
        <f t="shared" si="179"/>
        <v>0</v>
      </c>
      <c r="X123" s="39">
        <f t="shared" si="179"/>
        <v>0</v>
      </c>
      <c r="Y123" s="39">
        <f t="shared" si="179"/>
        <v>0</v>
      </c>
      <c r="Z123" s="39">
        <f t="shared" si="179"/>
        <v>0</v>
      </c>
      <c r="AA123" s="39">
        <f t="shared" si="179"/>
        <v>0</v>
      </c>
      <c r="AB123" s="39">
        <f t="shared" si="179"/>
        <v>0</v>
      </c>
      <c r="AC123" s="67"/>
      <c r="AD123" s="55"/>
    </row>
    <row r="124" spans="1:30" s="52" customFormat="1">
      <c r="A124" s="98" t="s">
        <v>327</v>
      </c>
      <c r="B124" s="18">
        <f>3544656*0.6838</f>
        <v>2423835.7727999999</v>
      </c>
      <c r="C124" s="162">
        <f t="shared" si="98"/>
        <v>201986.31</v>
      </c>
      <c r="D124" s="5"/>
      <c r="E124" s="5"/>
      <c r="F124" s="5">
        <v>8.6099999999999996E-2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v>1.72E-2</v>
      </c>
      <c r="U124" s="5">
        <v>0.89670000000000005</v>
      </c>
      <c r="V124" s="5"/>
      <c r="W124" s="5"/>
      <c r="X124" s="5"/>
      <c r="Y124" s="5"/>
      <c r="Z124" s="5"/>
      <c r="AA124" s="5"/>
      <c r="AB124" s="5"/>
      <c r="AC124" s="67"/>
      <c r="AD124" s="55"/>
    </row>
    <row r="125" spans="1:30" s="52" customFormat="1">
      <c r="A125" s="97"/>
      <c r="B125" s="12"/>
      <c r="C125" s="162"/>
      <c r="D125" s="6">
        <f t="shared" ref="D125" si="180">$C124*D124</f>
        <v>0</v>
      </c>
      <c r="E125" s="6">
        <f t="shared" ref="E125" si="181">$C124*E124</f>
        <v>0</v>
      </c>
      <c r="F125" s="6">
        <f t="shared" ref="F125:AB125" si="182">$C124*F124</f>
        <v>17391.021290999997</v>
      </c>
      <c r="G125" s="6">
        <f t="shared" si="182"/>
        <v>0</v>
      </c>
      <c r="H125" s="6">
        <f t="shared" si="182"/>
        <v>0</v>
      </c>
      <c r="I125" s="6">
        <f t="shared" si="182"/>
        <v>0</v>
      </c>
      <c r="J125" s="6">
        <f t="shared" si="182"/>
        <v>0</v>
      </c>
      <c r="K125" s="6">
        <f t="shared" si="182"/>
        <v>0</v>
      </c>
      <c r="L125" s="6">
        <f t="shared" si="182"/>
        <v>0</v>
      </c>
      <c r="M125" s="6">
        <f t="shared" si="182"/>
        <v>0</v>
      </c>
      <c r="N125" s="6">
        <f t="shared" si="182"/>
        <v>0</v>
      </c>
      <c r="O125" s="6">
        <f t="shared" si="182"/>
        <v>0</v>
      </c>
      <c r="P125" s="6">
        <f t="shared" si="182"/>
        <v>0</v>
      </c>
      <c r="Q125" s="6">
        <f t="shared" si="182"/>
        <v>0</v>
      </c>
      <c r="R125" s="6">
        <f t="shared" si="182"/>
        <v>0</v>
      </c>
      <c r="S125" s="6">
        <f t="shared" si="182"/>
        <v>0</v>
      </c>
      <c r="T125" s="6">
        <f t="shared" si="182"/>
        <v>3474.1645319999998</v>
      </c>
      <c r="U125" s="6">
        <f t="shared" si="182"/>
        <v>181121.12417700002</v>
      </c>
      <c r="V125" s="6">
        <f t="shared" si="182"/>
        <v>0</v>
      </c>
      <c r="W125" s="6">
        <f t="shared" si="182"/>
        <v>0</v>
      </c>
      <c r="X125" s="6">
        <f t="shared" si="182"/>
        <v>0</v>
      </c>
      <c r="Y125" s="6">
        <f t="shared" si="182"/>
        <v>0</v>
      </c>
      <c r="Z125" s="6">
        <f t="shared" si="182"/>
        <v>0</v>
      </c>
      <c r="AA125" s="6">
        <f t="shared" si="182"/>
        <v>0</v>
      </c>
      <c r="AB125" s="6">
        <f t="shared" si="182"/>
        <v>0</v>
      </c>
      <c r="AC125" s="67"/>
      <c r="AD125" s="55"/>
    </row>
    <row r="126" spans="1:30" s="52" customFormat="1">
      <c r="A126" s="98" t="s">
        <v>527</v>
      </c>
      <c r="B126" s="18">
        <f>3544656*0.3162</f>
        <v>1120820.2271999998</v>
      </c>
      <c r="C126" s="162">
        <f t="shared" si="98"/>
        <v>93401.69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v>1</v>
      </c>
      <c r="V126" s="5"/>
      <c r="W126" s="5"/>
      <c r="X126" s="5"/>
      <c r="Y126" s="5"/>
      <c r="Z126" s="5"/>
      <c r="AA126" s="5"/>
      <c r="AB126" s="5"/>
      <c r="AC126" s="67"/>
      <c r="AD126" s="55"/>
    </row>
    <row r="127" spans="1:30" s="52" customFormat="1">
      <c r="A127" s="97"/>
      <c r="B127" s="12"/>
      <c r="C127" s="162"/>
      <c r="D127" s="6">
        <f t="shared" ref="D127" si="183">$C126*D126</f>
        <v>0</v>
      </c>
      <c r="E127" s="6">
        <f t="shared" ref="E127" si="184">$C126*E126</f>
        <v>0</v>
      </c>
      <c r="F127" s="6">
        <f t="shared" ref="F127:AB127" si="185">$C126*F126</f>
        <v>0</v>
      </c>
      <c r="G127" s="6">
        <f t="shared" si="185"/>
        <v>0</v>
      </c>
      <c r="H127" s="6">
        <f t="shared" si="185"/>
        <v>0</v>
      </c>
      <c r="I127" s="6">
        <f t="shared" si="185"/>
        <v>0</v>
      </c>
      <c r="J127" s="6">
        <f t="shared" si="185"/>
        <v>0</v>
      </c>
      <c r="K127" s="6">
        <f t="shared" si="185"/>
        <v>0</v>
      </c>
      <c r="L127" s="6">
        <f t="shared" si="185"/>
        <v>0</v>
      </c>
      <c r="M127" s="6">
        <f t="shared" si="185"/>
        <v>0</v>
      </c>
      <c r="N127" s="6">
        <f t="shared" si="185"/>
        <v>0</v>
      </c>
      <c r="O127" s="6">
        <f t="shared" si="185"/>
        <v>0</v>
      </c>
      <c r="P127" s="6">
        <f t="shared" si="185"/>
        <v>0</v>
      </c>
      <c r="Q127" s="6">
        <f t="shared" si="185"/>
        <v>0</v>
      </c>
      <c r="R127" s="6">
        <f t="shared" si="185"/>
        <v>0</v>
      </c>
      <c r="S127" s="6">
        <f t="shared" si="185"/>
        <v>0</v>
      </c>
      <c r="T127" s="6">
        <f t="shared" si="185"/>
        <v>0</v>
      </c>
      <c r="U127" s="6">
        <f t="shared" si="185"/>
        <v>93401.69</v>
      </c>
      <c r="V127" s="6">
        <f t="shared" si="185"/>
        <v>0</v>
      </c>
      <c r="W127" s="6">
        <f t="shared" si="185"/>
        <v>0</v>
      </c>
      <c r="X127" s="6">
        <f t="shared" si="185"/>
        <v>0</v>
      </c>
      <c r="Y127" s="6">
        <f t="shared" si="185"/>
        <v>0</v>
      </c>
      <c r="Z127" s="6">
        <f t="shared" si="185"/>
        <v>0</v>
      </c>
      <c r="AA127" s="6">
        <f t="shared" si="185"/>
        <v>0</v>
      </c>
      <c r="AB127" s="6">
        <f t="shared" si="185"/>
        <v>0</v>
      </c>
      <c r="AC127" s="67"/>
      <c r="AD127" s="55"/>
    </row>
    <row r="128" spans="1:30" s="52" customFormat="1">
      <c r="A128" s="98" t="s">
        <v>248</v>
      </c>
      <c r="B128" s="18">
        <v>147539.82999999999</v>
      </c>
      <c r="C128" s="162">
        <f t="shared" si="98"/>
        <v>12294.99</v>
      </c>
      <c r="D128" s="38">
        <v>8.5800000000000001E-2</v>
      </c>
      <c r="E128" s="38"/>
      <c r="F128" s="38">
        <v>1.6899999999999998E-2</v>
      </c>
      <c r="G128" s="38"/>
      <c r="H128" s="38"/>
      <c r="I128" s="38"/>
      <c r="J128" s="38"/>
      <c r="K128" s="38"/>
      <c r="L128" s="38"/>
      <c r="M128" s="38">
        <v>0.12239999999999999</v>
      </c>
      <c r="N128" s="38"/>
      <c r="O128" s="38"/>
      <c r="P128" s="38"/>
      <c r="Q128" s="38">
        <v>0.18160000000000001</v>
      </c>
      <c r="R128" s="38">
        <v>1.55E-2</v>
      </c>
      <c r="S128" s="38">
        <v>1.77E-2</v>
      </c>
      <c r="T128" s="38">
        <v>0.21779999999999999</v>
      </c>
      <c r="U128" s="38"/>
      <c r="V128" s="38"/>
      <c r="W128" s="38">
        <v>6.4000000000000001E-2</v>
      </c>
      <c r="X128" s="38">
        <v>0.26129999999999998</v>
      </c>
      <c r="Y128" s="38">
        <v>9.7000000000000003E-3</v>
      </c>
      <c r="Z128" s="40">
        <v>7.3000000000000001E-3</v>
      </c>
      <c r="AA128" s="40">
        <v>0</v>
      </c>
      <c r="AB128" s="40">
        <v>0</v>
      </c>
      <c r="AC128" s="67"/>
      <c r="AD128" s="55"/>
    </row>
    <row r="129" spans="1:30" s="52" customFormat="1">
      <c r="A129" s="97"/>
      <c r="B129" s="12"/>
      <c r="C129" s="162"/>
      <c r="D129" s="39">
        <f t="shared" ref="D129" si="186">$C128*D128</f>
        <v>1054.910142</v>
      </c>
      <c r="E129" s="39">
        <f t="shared" ref="E129" si="187">$C128*E128</f>
        <v>0</v>
      </c>
      <c r="F129" s="39">
        <f t="shared" ref="F129:AB129" si="188">$C128*F128</f>
        <v>207.78533099999999</v>
      </c>
      <c r="G129" s="39">
        <f t="shared" si="188"/>
        <v>0</v>
      </c>
      <c r="H129" s="39">
        <f t="shared" si="188"/>
        <v>0</v>
      </c>
      <c r="I129" s="39">
        <f t="shared" si="188"/>
        <v>0</v>
      </c>
      <c r="J129" s="39">
        <f t="shared" si="188"/>
        <v>0</v>
      </c>
      <c r="K129" s="39">
        <f t="shared" si="188"/>
        <v>0</v>
      </c>
      <c r="L129" s="39">
        <f t="shared" si="188"/>
        <v>0</v>
      </c>
      <c r="M129" s="39">
        <f t="shared" si="188"/>
        <v>1504.9067759999998</v>
      </c>
      <c r="N129" s="39">
        <f t="shared" si="188"/>
        <v>0</v>
      </c>
      <c r="O129" s="39">
        <f t="shared" si="188"/>
        <v>0</v>
      </c>
      <c r="P129" s="39">
        <f t="shared" si="188"/>
        <v>0</v>
      </c>
      <c r="Q129" s="39">
        <f t="shared" si="188"/>
        <v>2232.770184</v>
      </c>
      <c r="R129" s="39">
        <f t="shared" si="188"/>
        <v>190.57234499999998</v>
      </c>
      <c r="S129" s="39">
        <f t="shared" si="188"/>
        <v>217.62132299999999</v>
      </c>
      <c r="T129" s="39">
        <f t="shared" si="188"/>
        <v>2677.8488219999999</v>
      </c>
      <c r="U129" s="39">
        <f t="shared" si="188"/>
        <v>0</v>
      </c>
      <c r="V129" s="39">
        <f t="shared" si="188"/>
        <v>0</v>
      </c>
      <c r="W129" s="39">
        <f t="shared" si="188"/>
        <v>786.87936000000002</v>
      </c>
      <c r="X129" s="39">
        <f t="shared" si="188"/>
        <v>3212.6808869999995</v>
      </c>
      <c r="Y129" s="39">
        <f t="shared" si="188"/>
        <v>119.261403</v>
      </c>
      <c r="Z129" s="39">
        <f t="shared" si="188"/>
        <v>89.753427000000002</v>
      </c>
      <c r="AA129" s="39">
        <f t="shared" si="188"/>
        <v>0</v>
      </c>
      <c r="AB129" s="39">
        <f t="shared" si="188"/>
        <v>0</v>
      </c>
      <c r="AC129" s="67"/>
      <c r="AD129" s="55"/>
    </row>
    <row r="130" spans="1:30" s="52" customFormat="1">
      <c r="A130" s="98" t="s">
        <v>249</v>
      </c>
      <c r="B130" s="18">
        <v>804906.12</v>
      </c>
      <c r="C130" s="162">
        <f t="shared" si="98"/>
        <v>67075.509999999995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1</v>
      </c>
      <c r="V130" s="5"/>
      <c r="W130" s="5"/>
      <c r="X130" s="5"/>
      <c r="Y130" s="5"/>
      <c r="Z130" s="5"/>
      <c r="AA130" s="5"/>
      <c r="AB130" s="5"/>
      <c r="AC130" s="67"/>
      <c r="AD130" s="55"/>
    </row>
    <row r="131" spans="1:30" s="52" customFormat="1">
      <c r="A131" s="97"/>
      <c r="B131" s="12"/>
      <c r="C131" s="162"/>
      <c r="D131" s="6">
        <f t="shared" ref="D131" si="189">$C130*D130</f>
        <v>0</v>
      </c>
      <c r="E131" s="6">
        <f t="shared" ref="E131" si="190">$C130*E130</f>
        <v>0</v>
      </c>
      <c r="F131" s="6">
        <f t="shared" ref="F131:AB131" si="191">$C130*F130</f>
        <v>0</v>
      </c>
      <c r="G131" s="6">
        <f t="shared" si="191"/>
        <v>0</v>
      </c>
      <c r="H131" s="6">
        <f t="shared" si="191"/>
        <v>0</v>
      </c>
      <c r="I131" s="6">
        <f t="shared" si="191"/>
        <v>0</v>
      </c>
      <c r="J131" s="6">
        <f t="shared" si="191"/>
        <v>0</v>
      </c>
      <c r="K131" s="6">
        <f t="shared" si="191"/>
        <v>0</v>
      </c>
      <c r="L131" s="6">
        <f t="shared" si="191"/>
        <v>0</v>
      </c>
      <c r="M131" s="6">
        <f t="shared" si="191"/>
        <v>0</v>
      </c>
      <c r="N131" s="6">
        <f t="shared" si="191"/>
        <v>0</v>
      </c>
      <c r="O131" s="6">
        <f t="shared" si="191"/>
        <v>0</v>
      </c>
      <c r="P131" s="6">
        <f t="shared" si="191"/>
        <v>0</v>
      </c>
      <c r="Q131" s="6">
        <f t="shared" si="191"/>
        <v>0</v>
      </c>
      <c r="R131" s="6">
        <f t="shared" si="191"/>
        <v>0</v>
      </c>
      <c r="S131" s="6">
        <f t="shared" si="191"/>
        <v>0</v>
      </c>
      <c r="T131" s="6">
        <f t="shared" si="191"/>
        <v>0</v>
      </c>
      <c r="U131" s="6">
        <f t="shared" si="191"/>
        <v>67075.509999999995</v>
      </c>
      <c r="V131" s="6">
        <f t="shared" si="191"/>
        <v>0</v>
      </c>
      <c r="W131" s="6">
        <f t="shared" si="191"/>
        <v>0</v>
      </c>
      <c r="X131" s="6">
        <f t="shared" si="191"/>
        <v>0</v>
      </c>
      <c r="Y131" s="6">
        <f t="shared" si="191"/>
        <v>0</v>
      </c>
      <c r="Z131" s="6">
        <f t="shared" si="191"/>
        <v>0</v>
      </c>
      <c r="AA131" s="6">
        <f t="shared" si="191"/>
        <v>0</v>
      </c>
      <c r="AB131" s="6">
        <f t="shared" si="191"/>
        <v>0</v>
      </c>
      <c r="AC131" s="67"/>
      <c r="AD131" s="55"/>
    </row>
    <row r="132" spans="1:30" s="52" customFormat="1">
      <c r="A132" s="98" t="s">
        <v>251</v>
      </c>
      <c r="B132" s="18">
        <v>2003506.56</v>
      </c>
      <c r="C132" s="162">
        <f t="shared" si="98"/>
        <v>166958.88</v>
      </c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7"/>
      <c r="AD132" s="55"/>
    </row>
    <row r="133" spans="1:30" s="52" customFormat="1">
      <c r="A133" s="97"/>
      <c r="B133" s="12"/>
      <c r="C133" s="162"/>
      <c r="D133" s="6">
        <f t="shared" ref="D133" si="192">$C132*D132</f>
        <v>0</v>
      </c>
      <c r="E133" s="6">
        <f t="shared" ref="E133" si="193">$C132*E132</f>
        <v>0</v>
      </c>
      <c r="F133" s="6">
        <f t="shared" ref="F133:AB133" si="194">$C132*F132</f>
        <v>166958.88</v>
      </c>
      <c r="G133" s="6">
        <f t="shared" si="194"/>
        <v>0</v>
      </c>
      <c r="H133" s="6">
        <f t="shared" si="194"/>
        <v>0</v>
      </c>
      <c r="I133" s="6">
        <f t="shared" si="194"/>
        <v>0</v>
      </c>
      <c r="J133" s="6">
        <f t="shared" si="194"/>
        <v>0</v>
      </c>
      <c r="K133" s="6">
        <f t="shared" si="194"/>
        <v>0</v>
      </c>
      <c r="L133" s="6">
        <f t="shared" si="194"/>
        <v>0</v>
      </c>
      <c r="M133" s="6">
        <f t="shared" si="194"/>
        <v>0</v>
      </c>
      <c r="N133" s="6">
        <f t="shared" si="194"/>
        <v>0</v>
      </c>
      <c r="O133" s="6">
        <f t="shared" si="194"/>
        <v>0</v>
      </c>
      <c r="P133" s="6">
        <f t="shared" si="194"/>
        <v>0</v>
      </c>
      <c r="Q133" s="6">
        <f t="shared" si="194"/>
        <v>0</v>
      </c>
      <c r="R133" s="6">
        <f t="shared" si="194"/>
        <v>0</v>
      </c>
      <c r="S133" s="6">
        <f t="shared" si="194"/>
        <v>0</v>
      </c>
      <c r="T133" s="6">
        <f t="shared" si="194"/>
        <v>0</v>
      </c>
      <c r="U133" s="6">
        <f t="shared" si="194"/>
        <v>0</v>
      </c>
      <c r="V133" s="6">
        <f t="shared" si="194"/>
        <v>0</v>
      </c>
      <c r="W133" s="6">
        <f t="shared" si="194"/>
        <v>0</v>
      </c>
      <c r="X133" s="6">
        <f t="shared" si="194"/>
        <v>0</v>
      </c>
      <c r="Y133" s="6">
        <f t="shared" si="194"/>
        <v>0</v>
      </c>
      <c r="Z133" s="6">
        <f t="shared" si="194"/>
        <v>0</v>
      </c>
      <c r="AA133" s="6">
        <f t="shared" si="194"/>
        <v>0</v>
      </c>
      <c r="AB133" s="6">
        <f t="shared" si="194"/>
        <v>0</v>
      </c>
      <c r="AC133" s="67"/>
      <c r="AD133" s="55"/>
    </row>
    <row r="134" spans="1:30" s="52" customFormat="1">
      <c r="A134" s="98" t="s">
        <v>252</v>
      </c>
      <c r="B134" s="18">
        <v>3367982.38</v>
      </c>
      <c r="C134" s="162">
        <f t="shared" si="98"/>
        <v>280665.2</v>
      </c>
      <c r="D134" s="5"/>
      <c r="E134" s="5"/>
      <c r="F134" s="5">
        <v>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7"/>
      <c r="AD134" s="55"/>
    </row>
    <row r="135" spans="1:30" s="52" customFormat="1">
      <c r="A135" s="97"/>
      <c r="B135" s="12"/>
      <c r="C135" s="162"/>
      <c r="D135" s="6">
        <f t="shared" ref="D135" si="195">$C134*D134</f>
        <v>0</v>
      </c>
      <c r="E135" s="6">
        <f t="shared" ref="E135" si="196">$C134*E134</f>
        <v>0</v>
      </c>
      <c r="F135" s="6">
        <f t="shared" ref="F135:AB135" si="197">$C134*F134</f>
        <v>280665.2</v>
      </c>
      <c r="G135" s="6">
        <f t="shared" si="197"/>
        <v>0</v>
      </c>
      <c r="H135" s="6">
        <f t="shared" si="197"/>
        <v>0</v>
      </c>
      <c r="I135" s="6">
        <f t="shared" si="197"/>
        <v>0</v>
      </c>
      <c r="J135" s="6">
        <f t="shared" si="197"/>
        <v>0</v>
      </c>
      <c r="K135" s="6">
        <f t="shared" si="197"/>
        <v>0</v>
      </c>
      <c r="L135" s="6">
        <f t="shared" si="197"/>
        <v>0</v>
      </c>
      <c r="M135" s="6">
        <f t="shared" si="197"/>
        <v>0</v>
      </c>
      <c r="N135" s="6">
        <f t="shared" si="197"/>
        <v>0</v>
      </c>
      <c r="O135" s="6">
        <f t="shared" si="197"/>
        <v>0</v>
      </c>
      <c r="P135" s="6">
        <f t="shared" si="197"/>
        <v>0</v>
      </c>
      <c r="Q135" s="6">
        <f t="shared" si="197"/>
        <v>0</v>
      </c>
      <c r="R135" s="6">
        <f t="shared" si="197"/>
        <v>0</v>
      </c>
      <c r="S135" s="6">
        <f t="shared" si="197"/>
        <v>0</v>
      </c>
      <c r="T135" s="6">
        <f t="shared" si="197"/>
        <v>0</v>
      </c>
      <c r="U135" s="6">
        <f t="shared" si="197"/>
        <v>0</v>
      </c>
      <c r="V135" s="6">
        <f t="shared" si="197"/>
        <v>0</v>
      </c>
      <c r="W135" s="6">
        <f t="shared" si="197"/>
        <v>0</v>
      </c>
      <c r="X135" s="6">
        <f t="shared" si="197"/>
        <v>0</v>
      </c>
      <c r="Y135" s="6">
        <f t="shared" si="197"/>
        <v>0</v>
      </c>
      <c r="Z135" s="6">
        <f t="shared" si="197"/>
        <v>0</v>
      </c>
      <c r="AA135" s="6">
        <f t="shared" si="197"/>
        <v>0</v>
      </c>
      <c r="AB135" s="6">
        <f t="shared" si="197"/>
        <v>0</v>
      </c>
      <c r="AC135" s="67"/>
      <c r="AD135" s="55"/>
    </row>
    <row r="136" spans="1:30" s="52" customFormat="1">
      <c r="A136" s="98" t="s">
        <v>253</v>
      </c>
      <c r="B136" s="18">
        <v>185422.33</v>
      </c>
      <c r="C136" s="162">
        <f t="shared" si="98"/>
        <v>15451.86</v>
      </c>
      <c r="D136" s="5"/>
      <c r="E136" s="5"/>
      <c r="F136" s="5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7"/>
      <c r="AD136" s="55"/>
    </row>
    <row r="137" spans="1:30" s="52" customFormat="1">
      <c r="A137" s="97"/>
      <c r="B137" s="12"/>
      <c r="C137" s="162"/>
      <c r="D137" s="6">
        <f t="shared" ref="D137" si="198">$C136*D136</f>
        <v>0</v>
      </c>
      <c r="E137" s="6">
        <f t="shared" ref="E137" si="199">$C136*E136</f>
        <v>0</v>
      </c>
      <c r="F137" s="6">
        <f t="shared" ref="F137:AB137" si="200">$C136*F136</f>
        <v>15451.86</v>
      </c>
      <c r="G137" s="6">
        <f t="shared" si="200"/>
        <v>0</v>
      </c>
      <c r="H137" s="6">
        <f t="shared" si="200"/>
        <v>0</v>
      </c>
      <c r="I137" s="6">
        <f t="shared" si="200"/>
        <v>0</v>
      </c>
      <c r="J137" s="6">
        <f t="shared" si="200"/>
        <v>0</v>
      </c>
      <c r="K137" s="6">
        <f t="shared" si="200"/>
        <v>0</v>
      </c>
      <c r="L137" s="6">
        <f t="shared" si="200"/>
        <v>0</v>
      </c>
      <c r="M137" s="6">
        <f t="shared" si="200"/>
        <v>0</v>
      </c>
      <c r="N137" s="6">
        <f t="shared" si="200"/>
        <v>0</v>
      </c>
      <c r="O137" s="6">
        <f t="shared" si="200"/>
        <v>0</v>
      </c>
      <c r="P137" s="6">
        <f t="shared" si="200"/>
        <v>0</v>
      </c>
      <c r="Q137" s="6">
        <f t="shared" si="200"/>
        <v>0</v>
      </c>
      <c r="R137" s="6">
        <f t="shared" si="200"/>
        <v>0</v>
      </c>
      <c r="S137" s="6">
        <f t="shared" si="200"/>
        <v>0</v>
      </c>
      <c r="T137" s="6">
        <f t="shared" si="200"/>
        <v>0</v>
      </c>
      <c r="U137" s="6">
        <f t="shared" si="200"/>
        <v>0</v>
      </c>
      <c r="V137" s="6">
        <f t="shared" si="200"/>
        <v>0</v>
      </c>
      <c r="W137" s="6">
        <f t="shared" si="200"/>
        <v>0</v>
      </c>
      <c r="X137" s="6">
        <f t="shared" si="200"/>
        <v>0</v>
      </c>
      <c r="Y137" s="6">
        <f t="shared" si="200"/>
        <v>0</v>
      </c>
      <c r="Z137" s="6">
        <f t="shared" si="200"/>
        <v>0</v>
      </c>
      <c r="AA137" s="6">
        <f t="shared" si="200"/>
        <v>0</v>
      </c>
      <c r="AB137" s="6">
        <f t="shared" si="200"/>
        <v>0</v>
      </c>
      <c r="AC137" s="67"/>
      <c r="AD137" s="55"/>
    </row>
    <row r="138" spans="1:30" s="52" customFormat="1">
      <c r="A138" s="98" t="s">
        <v>254</v>
      </c>
      <c r="B138" s="18">
        <v>98427.39</v>
      </c>
      <c r="C138" s="162">
        <f t="shared" ref="C138:C160" si="201">ROUND(B138/12,2)</f>
        <v>8202.2800000000007</v>
      </c>
      <c r="D138" s="5"/>
      <c r="E138" s="5"/>
      <c r="F138" s="5">
        <v>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7"/>
      <c r="AD138" s="55"/>
    </row>
    <row r="139" spans="1:30" s="52" customFormat="1">
      <c r="A139" s="97"/>
      <c r="B139" s="12"/>
      <c r="C139" s="162"/>
      <c r="D139" s="6">
        <f t="shared" ref="D139" si="202">$C138*D138</f>
        <v>0</v>
      </c>
      <c r="E139" s="6">
        <f t="shared" ref="E139" si="203">$C138*E138</f>
        <v>0</v>
      </c>
      <c r="F139" s="6">
        <f t="shared" ref="F139:AB139" si="204">$C138*F138</f>
        <v>8202.2800000000007</v>
      </c>
      <c r="G139" s="6">
        <f t="shared" si="204"/>
        <v>0</v>
      </c>
      <c r="H139" s="6">
        <f t="shared" si="204"/>
        <v>0</v>
      </c>
      <c r="I139" s="6">
        <f t="shared" si="204"/>
        <v>0</v>
      </c>
      <c r="J139" s="6">
        <f t="shared" si="204"/>
        <v>0</v>
      </c>
      <c r="K139" s="6">
        <f t="shared" si="204"/>
        <v>0</v>
      </c>
      <c r="L139" s="6">
        <f t="shared" si="204"/>
        <v>0</v>
      </c>
      <c r="M139" s="6">
        <f t="shared" si="204"/>
        <v>0</v>
      </c>
      <c r="N139" s="6">
        <f t="shared" si="204"/>
        <v>0</v>
      </c>
      <c r="O139" s="6">
        <f t="shared" si="204"/>
        <v>0</v>
      </c>
      <c r="P139" s="6">
        <f t="shared" si="204"/>
        <v>0</v>
      </c>
      <c r="Q139" s="6">
        <f t="shared" si="204"/>
        <v>0</v>
      </c>
      <c r="R139" s="6">
        <f t="shared" si="204"/>
        <v>0</v>
      </c>
      <c r="S139" s="6">
        <f t="shared" si="204"/>
        <v>0</v>
      </c>
      <c r="T139" s="6">
        <f t="shared" si="204"/>
        <v>0</v>
      </c>
      <c r="U139" s="6">
        <f t="shared" si="204"/>
        <v>0</v>
      </c>
      <c r="V139" s="6">
        <f t="shared" si="204"/>
        <v>0</v>
      </c>
      <c r="W139" s="6">
        <f t="shared" si="204"/>
        <v>0</v>
      </c>
      <c r="X139" s="6">
        <f t="shared" si="204"/>
        <v>0</v>
      </c>
      <c r="Y139" s="6">
        <f t="shared" si="204"/>
        <v>0</v>
      </c>
      <c r="Z139" s="6">
        <f t="shared" si="204"/>
        <v>0</v>
      </c>
      <c r="AA139" s="6">
        <f t="shared" si="204"/>
        <v>0</v>
      </c>
      <c r="AB139" s="6">
        <f t="shared" si="204"/>
        <v>0</v>
      </c>
      <c r="AC139" s="67"/>
      <c r="AD139" s="55"/>
    </row>
    <row r="140" spans="1:30" s="52" customFormat="1">
      <c r="A140" s="98" t="s">
        <v>288</v>
      </c>
      <c r="B140" s="18">
        <v>8094837</v>
      </c>
      <c r="C140" s="162">
        <f t="shared" si="201"/>
        <v>674569.75</v>
      </c>
      <c r="D140" s="5"/>
      <c r="E140" s="5"/>
      <c r="F140" s="5">
        <v>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7"/>
      <c r="AD140" s="55"/>
    </row>
    <row r="141" spans="1:30" s="52" customFormat="1">
      <c r="A141" s="97"/>
      <c r="B141" s="12"/>
      <c r="C141" s="162"/>
      <c r="D141" s="6">
        <f t="shared" ref="D141" si="205">$C140*D140</f>
        <v>0</v>
      </c>
      <c r="E141" s="6">
        <f t="shared" ref="E141" si="206">$C140*E140</f>
        <v>0</v>
      </c>
      <c r="F141" s="6">
        <f t="shared" ref="F141:AB141" si="207">$C140*F140</f>
        <v>674569.75</v>
      </c>
      <c r="G141" s="6">
        <f t="shared" si="207"/>
        <v>0</v>
      </c>
      <c r="H141" s="6">
        <f t="shared" si="207"/>
        <v>0</v>
      </c>
      <c r="I141" s="6">
        <f t="shared" si="207"/>
        <v>0</v>
      </c>
      <c r="J141" s="6">
        <f t="shared" si="207"/>
        <v>0</v>
      </c>
      <c r="K141" s="6">
        <f t="shared" si="207"/>
        <v>0</v>
      </c>
      <c r="L141" s="6">
        <f t="shared" si="207"/>
        <v>0</v>
      </c>
      <c r="M141" s="6">
        <f t="shared" si="207"/>
        <v>0</v>
      </c>
      <c r="N141" s="6">
        <f t="shared" si="207"/>
        <v>0</v>
      </c>
      <c r="O141" s="6">
        <f t="shared" si="207"/>
        <v>0</v>
      </c>
      <c r="P141" s="6">
        <f t="shared" si="207"/>
        <v>0</v>
      </c>
      <c r="Q141" s="6">
        <f t="shared" si="207"/>
        <v>0</v>
      </c>
      <c r="R141" s="6">
        <f t="shared" si="207"/>
        <v>0</v>
      </c>
      <c r="S141" s="6">
        <f t="shared" si="207"/>
        <v>0</v>
      </c>
      <c r="T141" s="6">
        <f t="shared" si="207"/>
        <v>0</v>
      </c>
      <c r="U141" s="6">
        <f t="shared" si="207"/>
        <v>0</v>
      </c>
      <c r="V141" s="6">
        <f t="shared" si="207"/>
        <v>0</v>
      </c>
      <c r="W141" s="6">
        <f t="shared" si="207"/>
        <v>0</v>
      </c>
      <c r="X141" s="6">
        <f t="shared" si="207"/>
        <v>0</v>
      </c>
      <c r="Y141" s="6">
        <f t="shared" si="207"/>
        <v>0</v>
      </c>
      <c r="Z141" s="6">
        <f t="shared" si="207"/>
        <v>0</v>
      </c>
      <c r="AA141" s="6">
        <f t="shared" si="207"/>
        <v>0</v>
      </c>
      <c r="AB141" s="6">
        <f t="shared" si="207"/>
        <v>0</v>
      </c>
      <c r="AC141" s="67"/>
      <c r="AD141" s="55"/>
    </row>
    <row r="142" spans="1:30" s="52" customFormat="1">
      <c r="A142" s="98" t="s">
        <v>292</v>
      </c>
      <c r="B142" s="18">
        <v>5095025.9800000004</v>
      </c>
      <c r="C142" s="162">
        <f t="shared" si="201"/>
        <v>424585.5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>
        <v>1</v>
      </c>
      <c r="V142" s="5"/>
      <c r="W142" s="5"/>
      <c r="X142" s="5"/>
      <c r="Y142" s="5"/>
      <c r="Z142" s="5"/>
      <c r="AA142" s="5"/>
      <c r="AB142" s="5"/>
      <c r="AC142" s="67"/>
      <c r="AD142" s="55"/>
    </row>
    <row r="143" spans="1:30" s="52" customFormat="1">
      <c r="A143" s="97"/>
      <c r="B143" s="12"/>
      <c r="C143" s="162"/>
      <c r="D143" s="6">
        <f t="shared" ref="D143" si="208">$C142*D142</f>
        <v>0</v>
      </c>
      <c r="E143" s="6">
        <f t="shared" ref="E143" si="209">$C142*E142</f>
        <v>0</v>
      </c>
      <c r="F143" s="6">
        <f t="shared" ref="F143:AB143" si="210">$C142*F142</f>
        <v>0</v>
      </c>
      <c r="G143" s="6">
        <f t="shared" si="210"/>
        <v>0</v>
      </c>
      <c r="H143" s="6">
        <f t="shared" si="210"/>
        <v>0</v>
      </c>
      <c r="I143" s="6">
        <f t="shared" si="210"/>
        <v>0</v>
      </c>
      <c r="J143" s="6">
        <f t="shared" si="210"/>
        <v>0</v>
      </c>
      <c r="K143" s="6">
        <f t="shared" si="210"/>
        <v>0</v>
      </c>
      <c r="L143" s="6">
        <f t="shared" si="210"/>
        <v>0</v>
      </c>
      <c r="M143" s="6">
        <f t="shared" si="210"/>
        <v>0</v>
      </c>
      <c r="N143" s="6">
        <f t="shared" si="210"/>
        <v>0</v>
      </c>
      <c r="O143" s="6">
        <f t="shared" si="210"/>
        <v>0</v>
      </c>
      <c r="P143" s="6">
        <f t="shared" si="210"/>
        <v>0</v>
      </c>
      <c r="Q143" s="6">
        <f t="shared" si="210"/>
        <v>0</v>
      </c>
      <c r="R143" s="6">
        <f t="shared" si="210"/>
        <v>0</v>
      </c>
      <c r="S143" s="6">
        <f t="shared" si="210"/>
        <v>0</v>
      </c>
      <c r="T143" s="6">
        <f t="shared" si="210"/>
        <v>0</v>
      </c>
      <c r="U143" s="6">
        <f t="shared" si="210"/>
        <v>424585.5</v>
      </c>
      <c r="V143" s="6">
        <f t="shared" si="210"/>
        <v>0</v>
      </c>
      <c r="W143" s="6">
        <f t="shared" si="210"/>
        <v>0</v>
      </c>
      <c r="X143" s="6">
        <f t="shared" si="210"/>
        <v>0</v>
      </c>
      <c r="Y143" s="6">
        <f t="shared" si="210"/>
        <v>0</v>
      </c>
      <c r="Z143" s="6">
        <f t="shared" si="210"/>
        <v>0</v>
      </c>
      <c r="AA143" s="6">
        <f t="shared" si="210"/>
        <v>0</v>
      </c>
      <c r="AB143" s="6">
        <f t="shared" si="210"/>
        <v>0</v>
      </c>
      <c r="AC143" s="67"/>
      <c r="AD143" s="55"/>
    </row>
    <row r="144" spans="1:30" s="52" customFormat="1">
      <c r="A144" s="98" t="s">
        <v>289</v>
      </c>
      <c r="B144" s="18">
        <v>5269920.71</v>
      </c>
      <c r="C144" s="162">
        <f t="shared" si="201"/>
        <v>439160.06</v>
      </c>
      <c r="D144" s="5"/>
      <c r="E144" s="5"/>
      <c r="F144" s="5">
        <v>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7"/>
      <c r="AD144" s="55"/>
    </row>
    <row r="145" spans="1:30" s="52" customFormat="1">
      <c r="A145" s="97"/>
      <c r="B145" s="12"/>
      <c r="C145" s="162"/>
      <c r="D145" s="6">
        <f t="shared" ref="D145" si="211">$C144*D144</f>
        <v>0</v>
      </c>
      <c r="E145" s="6">
        <f t="shared" ref="E145" si="212">$C144*E144</f>
        <v>0</v>
      </c>
      <c r="F145" s="6">
        <f t="shared" ref="F145:AB145" si="213">$C144*F144</f>
        <v>439160.06</v>
      </c>
      <c r="G145" s="6">
        <f t="shared" si="213"/>
        <v>0</v>
      </c>
      <c r="H145" s="6">
        <f t="shared" si="213"/>
        <v>0</v>
      </c>
      <c r="I145" s="6">
        <f t="shared" si="213"/>
        <v>0</v>
      </c>
      <c r="J145" s="6">
        <f t="shared" si="213"/>
        <v>0</v>
      </c>
      <c r="K145" s="6">
        <f t="shared" si="213"/>
        <v>0</v>
      </c>
      <c r="L145" s="6">
        <f t="shared" si="213"/>
        <v>0</v>
      </c>
      <c r="M145" s="6">
        <f t="shared" si="213"/>
        <v>0</v>
      </c>
      <c r="N145" s="6">
        <f t="shared" si="213"/>
        <v>0</v>
      </c>
      <c r="O145" s="6">
        <f t="shared" si="213"/>
        <v>0</v>
      </c>
      <c r="P145" s="6">
        <f t="shared" si="213"/>
        <v>0</v>
      </c>
      <c r="Q145" s="6">
        <f t="shared" si="213"/>
        <v>0</v>
      </c>
      <c r="R145" s="6">
        <f t="shared" si="213"/>
        <v>0</v>
      </c>
      <c r="S145" s="6">
        <f t="shared" si="213"/>
        <v>0</v>
      </c>
      <c r="T145" s="6">
        <f t="shared" si="213"/>
        <v>0</v>
      </c>
      <c r="U145" s="6">
        <f t="shared" si="213"/>
        <v>0</v>
      </c>
      <c r="V145" s="6">
        <f t="shared" si="213"/>
        <v>0</v>
      </c>
      <c r="W145" s="6">
        <f t="shared" si="213"/>
        <v>0</v>
      </c>
      <c r="X145" s="6">
        <f t="shared" si="213"/>
        <v>0</v>
      </c>
      <c r="Y145" s="6">
        <f t="shared" si="213"/>
        <v>0</v>
      </c>
      <c r="Z145" s="6">
        <f t="shared" si="213"/>
        <v>0</v>
      </c>
      <c r="AA145" s="6">
        <f t="shared" si="213"/>
        <v>0</v>
      </c>
      <c r="AB145" s="6">
        <f t="shared" si="213"/>
        <v>0</v>
      </c>
      <c r="AC145" s="67"/>
      <c r="AD145" s="55"/>
    </row>
    <row r="146" spans="1:30" s="52" customFormat="1">
      <c r="A146" s="98" t="s">
        <v>290</v>
      </c>
      <c r="B146" s="18">
        <v>12075037.6</v>
      </c>
      <c r="C146" s="162">
        <f t="shared" si="201"/>
        <v>1006253.13</v>
      </c>
      <c r="D146" s="5"/>
      <c r="E146" s="5"/>
      <c r="F146" s="5"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7"/>
      <c r="AD146" s="55"/>
    </row>
    <row r="147" spans="1:30" s="52" customFormat="1">
      <c r="A147" s="97"/>
      <c r="B147" s="12"/>
      <c r="C147" s="162"/>
      <c r="D147" s="6">
        <f t="shared" ref="D147" si="214">$C146*D146</f>
        <v>0</v>
      </c>
      <c r="E147" s="6">
        <f t="shared" ref="E147" si="215">$C146*E146</f>
        <v>0</v>
      </c>
      <c r="F147" s="6">
        <f t="shared" ref="F147:AB147" si="216">$C146*F146</f>
        <v>1006253.13</v>
      </c>
      <c r="G147" s="6">
        <f t="shared" si="216"/>
        <v>0</v>
      </c>
      <c r="H147" s="6">
        <f t="shared" si="216"/>
        <v>0</v>
      </c>
      <c r="I147" s="6">
        <f t="shared" si="216"/>
        <v>0</v>
      </c>
      <c r="J147" s="6">
        <f t="shared" si="216"/>
        <v>0</v>
      </c>
      <c r="K147" s="6">
        <f t="shared" si="216"/>
        <v>0</v>
      </c>
      <c r="L147" s="6">
        <f t="shared" si="216"/>
        <v>0</v>
      </c>
      <c r="M147" s="6">
        <f t="shared" si="216"/>
        <v>0</v>
      </c>
      <c r="N147" s="6">
        <f t="shared" si="216"/>
        <v>0</v>
      </c>
      <c r="O147" s="6">
        <f t="shared" si="216"/>
        <v>0</v>
      </c>
      <c r="P147" s="6">
        <f t="shared" si="216"/>
        <v>0</v>
      </c>
      <c r="Q147" s="6">
        <f t="shared" si="216"/>
        <v>0</v>
      </c>
      <c r="R147" s="6">
        <f t="shared" si="216"/>
        <v>0</v>
      </c>
      <c r="S147" s="6">
        <f t="shared" si="216"/>
        <v>0</v>
      </c>
      <c r="T147" s="6">
        <f t="shared" si="216"/>
        <v>0</v>
      </c>
      <c r="U147" s="6">
        <f t="shared" si="216"/>
        <v>0</v>
      </c>
      <c r="V147" s="6">
        <f t="shared" si="216"/>
        <v>0</v>
      </c>
      <c r="W147" s="6">
        <f t="shared" si="216"/>
        <v>0</v>
      </c>
      <c r="X147" s="6">
        <f t="shared" si="216"/>
        <v>0</v>
      </c>
      <c r="Y147" s="6">
        <f t="shared" si="216"/>
        <v>0</v>
      </c>
      <c r="Z147" s="6">
        <f t="shared" si="216"/>
        <v>0</v>
      </c>
      <c r="AA147" s="6">
        <f t="shared" si="216"/>
        <v>0</v>
      </c>
      <c r="AB147" s="6">
        <f t="shared" si="216"/>
        <v>0</v>
      </c>
      <c r="AC147" s="67"/>
      <c r="AD147" s="55"/>
    </row>
    <row r="148" spans="1:30" s="52" customFormat="1">
      <c r="A148" s="98" t="s">
        <v>291</v>
      </c>
      <c r="B148" s="18">
        <v>4153176.86</v>
      </c>
      <c r="C148" s="162">
        <f t="shared" si="201"/>
        <v>346098.07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>
        <v>1</v>
      </c>
      <c r="V148" s="5"/>
      <c r="W148" s="5"/>
      <c r="X148" s="5"/>
      <c r="Y148" s="5"/>
      <c r="Z148" s="5"/>
      <c r="AA148" s="5"/>
      <c r="AB148" s="5"/>
      <c r="AC148" s="67"/>
      <c r="AD148" s="55"/>
    </row>
    <row r="149" spans="1:30" s="52" customFormat="1">
      <c r="A149" s="97"/>
      <c r="B149" s="12"/>
      <c r="C149" s="162"/>
      <c r="D149" s="6">
        <f t="shared" ref="D149" si="217">$C148*D148</f>
        <v>0</v>
      </c>
      <c r="E149" s="6">
        <f t="shared" ref="E149" si="218">$C148*E148</f>
        <v>0</v>
      </c>
      <c r="F149" s="6">
        <f t="shared" ref="F149:AB149" si="219">$C148*F148</f>
        <v>0</v>
      </c>
      <c r="G149" s="6">
        <f t="shared" si="219"/>
        <v>0</v>
      </c>
      <c r="H149" s="6">
        <f t="shared" si="219"/>
        <v>0</v>
      </c>
      <c r="I149" s="6">
        <f t="shared" si="219"/>
        <v>0</v>
      </c>
      <c r="J149" s="6">
        <f t="shared" si="219"/>
        <v>0</v>
      </c>
      <c r="K149" s="6">
        <f t="shared" si="219"/>
        <v>0</v>
      </c>
      <c r="L149" s="6">
        <f t="shared" si="219"/>
        <v>0</v>
      </c>
      <c r="M149" s="6">
        <f t="shared" si="219"/>
        <v>0</v>
      </c>
      <c r="N149" s="6">
        <f t="shared" si="219"/>
        <v>0</v>
      </c>
      <c r="O149" s="6">
        <f t="shared" si="219"/>
        <v>0</v>
      </c>
      <c r="P149" s="6">
        <f t="shared" si="219"/>
        <v>0</v>
      </c>
      <c r="Q149" s="6">
        <f t="shared" si="219"/>
        <v>0</v>
      </c>
      <c r="R149" s="6">
        <f t="shared" si="219"/>
        <v>0</v>
      </c>
      <c r="S149" s="6">
        <f t="shared" si="219"/>
        <v>0</v>
      </c>
      <c r="T149" s="6">
        <f t="shared" si="219"/>
        <v>0</v>
      </c>
      <c r="U149" s="6">
        <f t="shared" si="219"/>
        <v>346098.07</v>
      </c>
      <c r="V149" s="6">
        <f t="shared" si="219"/>
        <v>0</v>
      </c>
      <c r="W149" s="6">
        <f t="shared" si="219"/>
        <v>0</v>
      </c>
      <c r="X149" s="6">
        <f t="shared" si="219"/>
        <v>0</v>
      </c>
      <c r="Y149" s="6">
        <f t="shared" si="219"/>
        <v>0</v>
      </c>
      <c r="Z149" s="6">
        <f t="shared" si="219"/>
        <v>0</v>
      </c>
      <c r="AA149" s="6">
        <f t="shared" si="219"/>
        <v>0</v>
      </c>
      <c r="AB149" s="6">
        <f t="shared" si="219"/>
        <v>0</v>
      </c>
      <c r="AC149" s="67"/>
      <c r="AD149" s="55"/>
    </row>
    <row r="150" spans="1:30" s="52" customFormat="1">
      <c r="A150" s="98" t="s">
        <v>319</v>
      </c>
      <c r="B150" s="18">
        <v>217023.75</v>
      </c>
      <c r="C150" s="162">
        <f t="shared" si="201"/>
        <v>18085.310000000001</v>
      </c>
      <c r="D150" s="5"/>
      <c r="E150" s="5"/>
      <c r="F150" s="5">
        <v>1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7"/>
      <c r="AD150" s="55"/>
    </row>
    <row r="151" spans="1:30" s="52" customFormat="1">
      <c r="A151" s="97"/>
      <c r="B151" s="12"/>
      <c r="C151" s="162"/>
      <c r="D151" s="6">
        <f t="shared" ref="D151" si="220">$C150*D150</f>
        <v>0</v>
      </c>
      <c r="E151" s="6">
        <f t="shared" ref="E151" si="221">$C150*E150</f>
        <v>0</v>
      </c>
      <c r="F151" s="6">
        <f t="shared" ref="F151:AB151" si="222">$C150*F150</f>
        <v>18085.310000000001</v>
      </c>
      <c r="G151" s="6">
        <f t="shared" si="222"/>
        <v>0</v>
      </c>
      <c r="H151" s="6">
        <f t="shared" si="222"/>
        <v>0</v>
      </c>
      <c r="I151" s="6">
        <f t="shared" si="222"/>
        <v>0</v>
      </c>
      <c r="J151" s="6">
        <f t="shared" si="222"/>
        <v>0</v>
      </c>
      <c r="K151" s="6">
        <f t="shared" si="222"/>
        <v>0</v>
      </c>
      <c r="L151" s="6">
        <f t="shared" si="222"/>
        <v>0</v>
      </c>
      <c r="M151" s="6">
        <f t="shared" si="222"/>
        <v>0</v>
      </c>
      <c r="N151" s="6">
        <f t="shared" si="222"/>
        <v>0</v>
      </c>
      <c r="O151" s="6">
        <f t="shared" si="222"/>
        <v>0</v>
      </c>
      <c r="P151" s="6">
        <f t="shared" si="222"/>
        <v>0</v>
      </c>
      <c r="Q151" s="6">
        <f t="shared" si="222"/>
        <v>0</v>
      </c>
      <c r="R151" s="6">
        <f t="shared" si="222"/>
        <v>0</v>
      </c>
      <c r="S151" s="6">
        <f t="shared" si="222"/>
        <v>0</v>
      </c>
      <c r="T151" s="6">
        <f t="shared" si="222"/>
        <v>0</v>
      </c>
      <c r="U151" s="6">
        <f t="shared" si="222"/>
        <v>0</v>
      </c>
      <c r="V151" s="6">
        <f t="shared" si="222"/>
        <v>0</v>
      </c>
      <c r="W151" s="6">
        <f t="shared" si="222"/>
        <v>0</v>
      </c>
      <c r="X151" s="6">
        <f t="shared" si="222"/>
        <v>0</v>
      </c>
      <c r="Y151" s="6">
        <f t="shared" si="222"/>
        <v>0</v>
      </c>
      <c r="Z151" s="6">
        <f t="shared" si="222"/>
        <v>0</v>
      </c>
      <c r="AA151" s="6">
        <f t="shared" si="222"/>
        <v>0</v>
      </c>
      <c r="AB151" s="6">
        <f t="shared" si="222"/>
        <v>0</v>
      </c>
      <c r="AC151" s="67"/>
      <c r="AD151" s="55"/>
    </row>
    <row r="152" spans="1:30" s="52" customFormat="1">
      <c r="A152" s="98" t="s">
        <v>320</v>
      </c>
      <c r="B152" s="18">
        <v>2597542.06</v>
      </c>
      <c r="C152" s="162">
        <f t="shared" si="201"/>
        <v>216461.84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>
        <v>1</v>
      </c>
      <c r="V152" s="5"/>
      <c r="W152" s="5"/>
      <c r="X152" s="5"/>
      <c r="Y152" s="5"/>
      <c r="Z152" s="5"/>
      <c r="AA152" s="5"/>
      <c r="AB152" s="5"/>
      <c r="AC152" s="67"/>
      <c r="AD152" s="55"/>
    </row>
    <row r="153" spans="1:30" s="52" customFormat="1">
      <c r="A153" s="97"/>
      <c r="B153" s="12"/>
      <c r="C153" s="162"/>
      <c r="D153" s="6">
        <f t="shared" ref="D153" si="223">$C152*D152</f>
        <v>0</v>
      </c>
      <c r="E153" s="6">
        <f t="shared" ref="E153" si="224">$C152*E152</f>
        <v>0</v>
      </c>
      <c r="F153" s="6">
        <f t="shared" ref="F153:AB153" si="225">$C152*F152</f>
        <v>0</v>
      </c>
      <c r="G153" s="6">
        <f t="shared" si="225"/>
        <v>0</v>
      </c>
      <c r="H153" s="6">
        <f t="shared" si="225"/>
        <v>0</v>
      </c>
      <c r="I153" s="6">
        <f t="shared" si="225"/>
        <v>0</v>
      </c>
      <c r="J153" s="6">
        <f t="shared" si="225"/>
        <v>0</v>
      </c>
      <c r="K153" s="6">
        <f t="shared" si="225"/>
        <v>0</v>
      </c>
      <c r="L153" s="6">
        <f t="shared" si="225"/>
        <v>0</v>
      </c>
      <c r="M153" s="6">
        <f t="shared" si="225"/>
        <v>0</v>
      </c>
      <c r="N153" s="6">
        <f t="shared" si="225"/>
        <v>0</v>
      </c>
      <c r="O153" s="6">
        <f t="shared" si="225"/>
        <v>0</v>
      </c>
      <c r="P153" s="6">
        <f t="shared" si="225"/>
        <v>0</v>
      </c>
      <c r="Q153" s="6">
        <f t="shared" si="225"/>
        <v>0</v>
      </c>
      <c r="R153" s="6">
        <f t="shared" si="225"/>
        <v>0</v>
      </c>
      <c r="S153" s="6">
        <f t="shared" si="225"/>
        <v>0</v>
      </c>
      <c r="T153" s="6">
        <f t="shared" si="225"/>
        <v>0</v>
      </c>
      <c r="U153" s="6">
        <f t="shared" si="225"/>
        <v>216461.84</v>
      </c>
      <c r="V153" s="6">
        <f t="shared" si="225"/>
        <v>0</v>
      </c>
      <c r="W153" s="6">
        <f t="shared" si="225"/>
        <v>0</v>
      </c>
      <c r="X153" s="6">
        <f t="shared" si="225"/>
        <v>0</v>
      </c>
      <c r="Y153" s="6">
        <f t="shared" si="225"/>
        <v>0</v>
      </c>
      <c r="Z153" s="6">
        <f t="shared" si="225"/>
        <v>0</v>
      </c>
      <c r="AA153" s="6">
        <f t="shared" si="225"/>
        <v>0</v>
      </c>
      <c r="AB153" s="6">
        <f t="shared" si="225"/>
        <v>0</v>
      </c>
      <c r="AC153" s="67"/>
      <c r="AD153" s="55"/>
    </row>
    <row r="154" spans="1:30" s="52" customFormat="1">
      <c r="A154" s="98" t="s">
        <v>321</v>
      </c>
      <c r="B154" s="18">
        <v>0</v>
      </c>
      <c r="C154" s="162">
        <f t="shared" si="201"/>
        <v>0</v>
      </c>
      <c r="D154" s="5"/>
      <c r="E154" s="5"/>
      <c r="F154" s="5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7"/>
      <c r="AD154" s="55"/>
    </row>
    <row r="155" spans="1:30" s="52" customFormat="1">
      <c r="A155" s="97"/>
      <c r="B155" s="12"/>
      <c r="C155" s="162"/>
      <c r="D155" s="6">
        <f t="shared" ref="D155" si="226">$C154*D154</f>
        <v>0</v>
      </c>
      <c r="E155" s="6">
        <f t="shared" ref="E155" si="227">$C154*E154</f>
        <v>0</v>
      </c>
      <c r="F155" s="6">
        <f t="shared" ref="F155:AB155" si="228">$C154*F154</f>
        <v>0</v>
      </c>
      <c r="G155" s="6">
        <f t="shared" si="228"/>
        <v>0</v>
      </c>
      <c r="H155" s="6">
        <f t="shared" si="228"/>
        <v>0</v>
      </c>
      <c r="I155" s="6">
        <f t="shared" si="228"/>
        <v>0</v>
      </c>
      <c r="J155" s="6">
        <f t="shared" si="228"/>
        <v>0</v>
      </c>
      <c r="K155" s="6">
        <f t="shared" si="228"/>
        <v>0</v>
      </c>
      <c r="L155" s="6">
        <f t="shared" si="228"/>
        <v>0</v>
      </c>
      <c r="M155" s="6">
        <f t="shared" si="228"/>
        <v>0</v>
      </c>
      <c r="N155" s="6">
        <f t="shared" si="228"/>
        <v>0</v>
      </c>
      <c r="O155" s="6">
        <f t="shared" si="228"/>
        <v>0</v>
      </c>
      <c r="P155" s="6">
        <f t="shared" si="228"/>
        <v>0</v>
      </c>
      <c r="Q155" s="6">
        <f t="shared" si="228"/>
        <v>0</v>
      </c>
      <c r="R155" s="6">
        <f t="shared" si="228"/>
        <v>0</v>
      </c>
      <c r="S155" s="6">
        <f t="shared" si="228"/>
        <v>0</v>
      </c>
      <c r="T155" s="6">
        <f t="shared" si="228"/>
        <v>0</v>
      </c>
      <c r="U155" s="6">
        <f t="shared" si="228"/>
        <v>0</v>
      </c>
      <c r="V155" s="6">
        <f t="shared" si="228"/>
        <v>0</v>
      </c>
      <c r="W155" s="6">
        <f t="shared" si="228"/>
        <v>0</v>
      </c>
      <c r="X155" s="6">
        <f t="shared" si="228"/>
        <v>0</v>
      </c>
      <c r="Y155" s="6">
        <f t="shared" si="228"/>
        <v>0</v>
      </c>
      <c r="Z155" s="6">
        <f t="shared" si="228"/>
        <v>0</v>
      </c>
      <c r="AA155" s="6">
        <f t="shared" si="228"/>
        <v>0</v>
      </c>
      <c r="AB155" s="6">
        <f t="shared" si="228"/>
        <v>0</v>
      </c>
      <c r="AC155" s="67"/>
      <c r="AD155" s="55"/>
    </row>
    <row r="156" spans="1:30" s="52" customFormat="1">
      <c r="A156" s="101" t="s">
        <v>387</v>
      </c>
      <c r="B156" s="59">
        <v>1172246.3999999999</v>
      </c>
      <c r="C156" s="162">
        <f t="shared" si="201"/>
        <v>97687.2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>
        <v>1</v>
      </c>
      <c r="V156" s="40"/>
      <c r="W156" s="40"/>
      <c r="X156" s="40"/>
      <c r="Y156" s="40"/>
      <c r="Z156" s="40"/>
      <c r="AA156" s="40"/>
      <c r="AB156" s="40"/>
      <c r="AC156" s="67"/>
      <c r="AD156" s="55"/>
    </row>
    <row r="157" spans="1:30" s="52" customFormat="1">
      <c r="A157" s="86"/>
      <c r="B157" s="32"/>
      <c r="C157" s="162"/>
      <c r="D157" s="39">
        <f t="shared" ref="D157" si="229">$C156*D156</f>
        <v>0</v>
      </c>
      <c r="E157" s="39">
        <f t="shared" ref="E157" si="230">$C156*E156</f>
        <v>0</v>
      </c>
      <c r="F157" s="39">
        <f t="shared" ref="F157:AB157" si="231">$C156*F156</f>
        <v>0</v>
      </c>
      <c r="G157" s="39">
        <f t="shared" si="231"/>
        <v>0</v>
      </c>
      <c r="H157" s="39">
        <f t="shared" si="231"/>
        <v>0</v>
      </c>
      <c r="I157" s="39">
        <f t="shared" si="231"/>
        <v>0</v>
      </c>
      <c r="J157" s="39">
        <f t="shared" si="231"/>
        <v>0</v>
      </c>
      <c r="K157" s="39">
        <f t="shared" si="231"/>
        <v>0</v>
      </c>
      <c r="L157" s="39">
        <f t="shared" si="231"/>
        <v>0</v>
      </c>
      <c r="M157" s="39">
        <f t="shared" si="231"/>
        <v>0</v>
      </c>
      <c r="N157" s="39">
        <f t="shared" si="231"/>
        <v>0</v>
      </c>
      <c r="O157" s="39">
        <f t="shared" si="231"/>
        <v>0</v>
      </c>
      <c r="P157" s="39">
        <f t="shared" si="231"/>
        <v>0</v>
      </c>
      <c r="Q157" s="39">
        <f t="shared" si="231"/>
        <v>0</v>
      </c>
      <c r="R157" s="39">
        <f t="shared" si="231"/>
        <v>0</v>
      </c>
      <c r="S157" s="39">
        <f t="shared" si="231"/>
        <v>0</v>
      </c>
      <c r="T157" s="39">
        <f t="shared" si="231"/>
        <v>0</v>
      </c>
      <c r="U157" s="39">
        <f t="shared" si="231"/>
        <v>97687.2</v>
      </c>
      <c r="V157" s="39">
        <f t="shared" si="231"/>
        <v>0</v>
      </c>
      <c r="W157" s="39">
        <f t="shared" si="231"/>
        <v>0</v>
      </c>
      <c r="X157" s="39">
        <f t="shared" si="231"/>
        <v>0</v>
      </c>
      <c r="Y157" s="39">
        <f t="shared" si="231"/>
        <v>0</v>
      </c>
      <c r="Z157" s="39">
        <f t="shared" si="231"/>
        <v>0</v>
      </c>
      <c r="AA157" s="39">
        <f t="shared" si="231"/>
        <v>0</v>
      </c>
      <c r="AB157" s="39">
        <f t="shared" si="231"/>
        <v>0</v>
      </c>
      <c r="AC157" s="67"/>
      <c r="AD157" s="55"/>
    </row>
    <row r="158" spans="1:30" s="52" customFormat="1">
      <c r="A158" s="101" t="s">
        <v>604</v>
      </c>
      <c r="B158" s="59">
        <v>-64759.57</v>
      </c>
      <c r="C158" s="162">
        <f t="shared" si="201"/>
        <v>-5396.63</v>
      </c>
      <c r="D158" s="40"/>
      <c r="E158" s="40"/>
      <c r="F158" s="40">
        <v>1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67"/>
      <c r="AD158" s="55"/>
    </row>
    <row r="159" spans="1:30" s="52" customFormat="1">
      <c r="A159" s="86"/>
      <c r="B159" s="32"/>
      <c r="C159" s="162"/>
      <c r="D159" s="39">
        <f t="shared" ref="D159" si="232">$C158*D158</f>
        <v>0</v>
      </c>
      <c r="E159" s="39">
        <f t="shared" ref="E159" si="233">$C158*E158</f>
        <v>0</v>
      </c>
      <c r="F159" s="39">
        <f t="shared" ref="F159:AB159" si="234">$C158*F158</f>
        <v>-5396.63</v>
      </c>
      <c r="G159" s="39">
        <f t="shared" si="234"/>
        <v>0</v>
      </c>
      <c r="H159" s="39">
        <f t="shared" si="234"/>
        <v>0</v>
      </c>
      <c r="I159" s="39">
        <f t="shared" si="234"/>
        <v>0</v>
      </c>
      <c r="J159" s="39">
        <f t="shared" si="234"/>
        <v>0</v>
      </c>
      <c r="K159" s="39">
        <f t="shared" si="234"/>
        <v>0</v>
      </c>
      <c r="L159" s="39">
        <f t="shared" si="234"/>
        <v>0</v>
      </c>
      <c r="M159" s="39">
        <f t="shared" si="234"/>
        <v>0</v>
      </c>
      <c r="N159" s="39">
        <f t="shared" si="234"/>
        <v>0</v>
      </c>
      <c r="O159" s="39">
        <f t="shared" si="234"/>
        <v>0</v>
      </c>
      <c r="P159" s="39">
        <f t="shared" si="234"/>
        <v>0</v>
      </c>
      <c r="Q159" s="39">
        <f t="shared" si="234"/>
        <v>0</v>
      </c>
      <c r="R159" s="39">
        <f t="shared" si="234"/>
        <v>0</v>
      </c>
      <c r="S159" s="39">
        <f t="shared" si="234"/>
        <v>0</v>
      </c>
      <c r="T159" s="39">
        <f t="shared" si="234"/>
        <v>0</v>
      </c>
      <c r="U159" s="39">
        <f t="shared" si="234"/>
        <v>0</v>
      </c>
      <c r="V159" s="39">
        <f t="shared" si="234"/>
        <v>0</v>
      </c>
      <c r="W159" s="39">
        <f t="shared" si="234"/>
        <v>0</v>
      </c>
      <c r="X159" s="39">
        <f t="shared" si="234"/>
        <v>0</v>
      </c>
      <c r="Y159" s="39">
        <f t="shared" si="234"/>
        <v>0</v>
      </c>
      <c r="Z159" s="39">
        <f t="shared" si="234"/>
        <v>0</v>
      </c>
      <c r="AA159" s="39">
        <f t="shared" si="234"/>
        <v>0</v>
      </c>
      <c r="AB159" s="39">
        <f t="shared" si="234"/>
        <v>0</v>
      </c>
      <c r="AC159" s="67"/>
      <c r="AD159" s="55"/>
    </row>
    <row r="160" spans="1:30" s="52" customFormat="1">
      <c r="A160" s="101" t="s">
        <v>605</v>
      </c>
      <c r="B160" s="59">
        <v>15187841.130000001</v>
      </c>
      <c r="C160" s="162">
        <f t="shared" si="201"/>
        <v>1265653.43</v>
      </c>
      <c r="D160" s="40"/>
      <c r="E160" s="40"/>
      <c r="F160" s="40">
        <v>1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67"/>
      <c r="AD160" s="55"/>
    </row>
    <row r="161" spans="1:30" s="52" customFormat="1">
      <c r="A161" s="86"/>
      <c r="B161" s="32"/>
      <c r="C161" s="164"/>
      <c r="D161" s="39">
        <f t="shared" ref="D161" si="235">$C160*D160</f>
        <v>0</v>
      </c>
      <c r="E161" s="39">
        <f t="shared" ref="E161" si="236">$C160*E160</f>
        <v>0</v>
      </c>
      <c r="F161" s="39">
        <f t="shared" ref="F161:AB161" si="237">$C160*F160</f>
        <v>1265653.43</v>
      </c>
      <c r="G161" s="39">
        <f t="shared" si="237"/>
        <v>0</v>
      </c>
      <c r="H161" s="39">
        <f t="shared" si="237"/>
        <v>0</v>
      </c>
      <c r="I161" s="39">
        <f t="shared" si="237"/>
        <v>0</v>
      </c>
      <c r="J161" s="39">
        <f t="shared" si="237"/>
        <v>0</v>
      </c>
      <c r="K161" s="39">
        <f t="shared" si="237"/>
        <v>0</v>
      </c>
      <c r="L161" s="39">
        <f t="shared" si="237"/>
        <v>0</v>
      </c>
      <c r="M161" s="39">
        <f t="shared" si="237"/>
        <v>0</v>
      </c>
      <c r="N161" s="39">
        <f t="shared" si="237"/>
        <v>0</v>
      </c>
      <c r="O161" s="39">
        <f t="shared" si="237"/>
        <v>0</v>
      </c>
      <c r="P161" s="39">
        <f t="shared" si="237"/>
        <v>0</v>
      </c>
      <c r="Q161" s="39">
        <f t="shared" si="237"/>
        <v>0</v>
      </c>
      <c r="R161" s="39">
        <f t="shared" si="237"/>
        <v>0</v>
      </c>
      <c r="S161" s="39">
        <f t="shared" si="237"/>
        <v>0</v>
      </c>
      <c r="T161" s="39">
        <f t="shared" si="237"/>
        <v>0</v>
      </c>
      <c r="U161" s="39">
        <f t="shared" si="237"/>
        <v>0</v>
      </c>
      <c r="V161" s="39">
        <f t="shared" si="237"/>
        <v>0</v>
      </c>
      <c r="W161" s="39">
        <f t="shared" si="237"/>
        <v>0</v>
      </c>
      <c r="X161" s="39">
        <f t="shared" si="237"/>
        <v>0</v>
      </c>
      <c r="Y161" s="39">
        <f t="shared" si="237"/>
        <v>0</v>
      </c>
      <c r="Z161" s="39">
        <f t="shared" si="237"/>
        <v>0</v>
      </c>
      <c r="AA161" s="39">
        <f t="shared" si="237"/>
        <v>0</v>
      </c>
      <c r="AB161" s="39">
        <f t="shared" si="237"/>
        <v>0</v>
      </c>
      <c r="AC161" s="67"/>
      <c r="AD161" s="55"/>
    </row>
    <row r="162" spans="1:30" s="52" customFormat="1">
      <c r="A162" s="16" t="s">
        <v>50</v>
      </c>
      <c r="B162" s="9">
        <f>B8+B10+B12+B14+B20+B22+B24+B26+B28+B30+B32+B34+B36+B38+B40+B42+B44+B46+B48+B50+B52+B54+B56+B58+B60+B62+B64+B66+B68+B70+B72+B74+B76+B78+B80+B82+B84+B86+B88+B90+B92+B94+B96+B98+B100+B102+B104+B106+B108+B110+B112+B114+B116+B118+B120+B122+B124+B126+B128+B130+B132+B134+B136+B138+B140+B142+B144+B146+B148+B150+B152+B154+B156+B158+B160</f>
        <v>229226166.92618573</v>
      </c>
      <c r="C162" s="166">
        <f>C8+C10+C12+C14+C20+C22+C24+C26+C28+C30+C32+C34+C36+C38+C40+C42+C44+C46+C48+C50+C52+C54+C56+C58+C60+C62+C64+C66+C68+C70+C72+C74+C76+C78+C80+C82+C84+C86+C88+C90+C92+C94+C96+C98+C100+C102+C104+C106+C108+C110+C112+C114+C116+C118+C120+C122+C124+C126+C128+C130+C132+C134+C136+C138+C140+C142+C144+C146+C148+C150+C152+C154+C156+C158+C160</f>
        <v>19102180.609999999</v>
      </c>
      <c r="D162" s="9">
        <f>D9+D11+D13+D15+D21+D23+D25+D27+D29+D31+D33+D35+D37+D39+D41+D43+D45+D47+D49+D51+D53+D55+D57+D59+D61+D63+D65+D67+D69+D71+D73+D75+D77+D79+D81+D83+D85+D87+D89+D91+D93+D95+D97+D99+D101+D103+D105+D107+D109+D111+D113+D115+D117+D119+D121+D123+D125+D127+D129+D131+D133+D135+D137+D139+D141+D143+D145+D147+D149+D151+D153+D155+D157+D159+D161</f>
        <v>143558.28116799999</v>
      </c>
      <c r="E162" s="9">
        <f t="shared" ref="E162" si="238">E9+E11+E13+E15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+E149+E151+E153+E155+E157+E159+E161</f>
        <v>748475.17746799998</v>
      </c>
      <c r="F162" s="9">
        <f t="shared" ref="F162" si="239">F9+F11+F13+F15+F21+F23+F25+F27+F29+F31+F33+F35+F37+F39+F41+F43+F45+F47+F49+F51+F53+F55+F57+F59+F61+F63+F65+F67+F69+F71+F73+F75+F77+F79+F81+F83+F85+F87+F89+F91+F93+F95+F97+F99+F101+F103+F105+F107+F109+F111+F113+F115+F117+F119+F121+F123+F125+F127+F129+F131+F133+F135+F137+F139+F141+F143+F145+F147+F149+F151+F153+F155+F157+F159+F161</f>
        <v>7151860.633024998</v>
      </c>
      <c r="G162" s="9">
        <f t="shared" ref="G162:AB162" si="240">G9+G11+G13+G15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</f>
        <v>435096.18242399994</v>
      </c>
      <c r="H162" s="9">
        <f t="shared" si="240"/>
        <v>911637.19883699983</v>
      </c>
      <c r="I162" s="9">
        <f t="shared" si="240"/>
        <v>724619.1396339999</v>
      </c>
      <c r="J162" s="9">
        <f t="shared" si="240"/>
        <v>114787.95011199999</v>
      </c>
      <c r="K162" s="9">
        <f t="shared" si="240"/>
        <v>175970.07601000002</v>
      </c>
      <c r="L162" s="9">
        <f t="shared" si="240"/>
        <v>96823.245771000002</v>
      </c>
      <c r="M162" s="9">
        <f t="shared" si="240"/>
        <v>257077.38324</v>
      </c>
      <c r="N162" s="9">
        <f t="shared" si="240"/>
        <v>3513801.7813219996</v>
      </c>
      <c r="O162" s="9">
        <f t="shared" si="240"/>
        <v>102310.62075399999</v>
      </c>
      <c r="P162" s="9">
        <f t="shared" si="240"/>
        <v>0</v>
      </c>
      <c r="Q162" s="9">
        <f t="shared" si="240"/>
        <v>299838.85150700004</v>
      </c>
      <c r="R162" s="9">
        <f t="shared" si="240"/>
        <v>195821.30718499998</v>
      </c>
      <c r="S162" s="9">
        <f t="shared" si="240"/>
        <v>30128.250473999989</v>
      </c>
      <c r="T162" s="9">
        <f t="shared" si="240"/>
        <v>482436.760075</v>
      </c>
      <c r="U162" s="9">
        <f t="shared" si="240"/>
        <v>1828492.8204730002</v>
      </c>
      <c r="V162" s="9">
        <f t="shared" si="240"/>
        <v>1110585.5979790001</v>
      </c>
      <c r="W162" s="9">
        <f t="shared" si="240"/>
        <v>322673.35279899999</v>
      </c>
      <c r="X162" s="9">
        <f t="shared" si="240"/>
        <v>427081.42765899992</v>
      </c>
      <c r="Y162" s="9">
        <f t="shared" si="240"/>
        <v>17067.699035999998</v>
      </c>
      <c r="Z162" s="9">
        <f t="shared" si="240"/>
        <v>7707.5577999999987</v>
      </c>
      <c r="AA162" s="9">
        <f t="shared" si="240"/>
        <v>4329.3152479999999</v>
      </c>
      <c r="AB162" s="9">
        <f t="shared" si="240"/>
        <v>0</v>
      </c>
      <c r="AC162" s="67"/>
      <c r="AD162" s="55"/>
    </row>
    <row r="163" spans="1:30" s="52" customFormat="1">
      <c r="A163" s="16"/>
      <c r="B163" s="9"/>
      <c r="C163" s="166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22"/>
      <c r="AA163" s="22"/>
      <c r="AB163" s="22"/>
      <c r="AC163" s="67"/>
      <c r="AD163" s="55"/>
    </row>
    <row r="164" spans="1:30" s="52" customFormat="1">
      <c r="A164" s="34"/>
      <c r="B164" s="25"/>
      <c r="C164" s="167"/>
      <c r="D164" s="9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67"/>
      <c r="AD164" s="55"/>
    </row>
    <row r="165" spans="1:30" s="52" customFormat="1" ht="13.8" thickBot="1">
      <c r="A165" s="80" t="s">
        <v>51</v>
      </c>
      <c r="B165" s="81"/>
      <c r="C165" s="159"/>
      <c r="D165" s="81"/>
      <c r="E165" s="81"/>
      <c r="F165" s="81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67"/>
      <c r="AD165" s="55"/>
    </row>
    <row r="166" spans="1:30" s="52" customFormat="1" ht="13.8" thickBot="1">
      <c r="A166" s="113" t="s">
        <v>1</v>
      </c>
      <c r="B166" s="114" t="s">
        <v>2</v>
      </c>
      <c r="C166" s="160" t="s">
        <v>3</v>
      </c>
      <c r="D166" s="211" t="s">
        <v>4</v>
      </c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123"/>
      <c r="AA166" s="123"/>
      <c r="AB166" s="123"/>
      <c r="AC166" s="67"/>
      <c r="AD166" s="55"/>
    </row>
    <row r="167" spans="1:30" s="52" customFormat="1">
      <c r="A167" s="115" t="s">
        <v>5</v>
      </c>
      <c r="B167" s="116" t="s">
        <v>6</v>
      </c>
      <c r="C167" s="161" t="s">
        <v>6</v>
      </c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9"/>
      <c r="Z167" s="116" t="s">
        <v>7</v>
      </c>
      <c r="AA167" s="116"/>
      <c r="AB167" s="116"/>
      <c r="AC167" s="67"/>
      <c r="AD167" s="55"/>
    </row>
    <row r="168" spans="1:30" s="52" customFormat="1">
      <c r="A168" s="115" t="s">
        <v>8</v>
      </c>
      <c r="B168" s="116" t="s">
        <v>9</v>
      </c>
      <c r="C168" s="161" t="s">
        <v>9</v>
      </c>
      <c r="D168" s="120" t="s">
        <v>10</v>
      </c>
      <c r="E168" s="116" t="s">
        <v>11</v>
      </c>
      <c r="F168" s="116" t="s">
        <v>12</v>
      </c>
      <c r="G168" s="116" t="s">
        <v>13</v>
      </c>
      <c r="H168" s="116" t="s">
        <v>14</v>
      </c>
      <c r="I168" s="116" t="s">
        <v>15</v>
      </c>
      <c r="J168" s="116" t="s">
        <v>16</v>
      </c>
      <c r="K168" s="116" t="s">
        <v>17</v>
      </c>
      <c r="L168" s="116" t="s">
        <v>18</v>
      </c>
      <c r="M168" s="116" t="s">
        <v>19</v>
      </c>
      <c r="N168" s="116" t="s">
        <v>20</v>
      </c>
      <c r="O168" s="116" t="s">
        <v>175</v>
      </c>
      <c r="P168" s="116" t="s">
        <v>21</v>
      </c>
      <c r="Q168" s="116" t="s">
        <v>22</v>
      </c>
      <c r="R168" s="116" t="s">
        <v>23</v>
      </c>
      <c r="S168" s="116" t="s">
        <v>24</v>
      </c>
      <c r="T168" s="116" t="s">
        <v>25</v>
      </c>
      <c r="U168" s="116" t="s">
        <v>26</v>
      </c>
      <c r="V168" s="116" t="s">
        <v>27</v>
      </c>
      <c r="W168" s="116" t="s">
        <v>28</v>
      </c>
      <c r="X168" s="116" t="s">
        <v>29</v>
      </c>
      <c r="Y168" s="116" t="s">
        <v>30</v>
      </c>
      <c r="Z168" s="116" t="s">
        <v>31</v>
      </c>
      <c r="AA168" s="116" t="s">
        <v>493</v>
      </c>
      <c r="AB168" s="116" t="s">
        <v>476</v>
      </c>
      <c r="AC168" s="67"/>
      <c r="AD168" s="55"/>
    </row>
    <row r="169" spans="1:30" s="52" customFormat="1">
      <c r="A169" s="115"/>
      <c r="B169" s="116"/>
      <c r="C169" s="161" t="s">
        <v>637</v>
      </c>
      <c r="D169" s="121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67"/>
      <c r="AD169" s="55"/>
    </row>
    <row r="170" spans="1:30" s="52" customFormat="1">
      <c r="A170" s="96" t="s">
        <v>52</v>
      </c>
      <c r="B170" s="198">
        <f>356965/2</f>
        <v>178482.5</v>
      </c>
      <c r="C170" s="165">
        <f>ROUND(B170/12,2)</f>
        <v>14873.54</v>
      </c>
      <c r="D170" s="38">
        <v>1.6500000000000001E-2</v>
      </c>
      <c r="E170" s="38">
        <v>0.1368</v>
      </c>
      <c r="F170" s="38">
        <v>5.7599999999999998E-2</v>
      </c>
      <c r="G170" s="38">
        <v>8.0399999999999999E-2</v>
      </c>
      <c r="H170" s="38">
        <v>4.1099999999999998E-2</v>
      </c>
      <c r="I170" s="38">
        <v>0.13389999999999999</v>
      </c>
      <c r="J170" s="38">
        <v>2.12E-2</v>
      </c>
      <c r="K170" s="38">
        <v>3.2500000000000001E-2</v>
      </c>
      <c r="L170" s="38">
        <v>1.7100000000000001E-2</v>
      </c>
      <c r="M170" s="38">
        <v>2.5999999999999999E-2</v>
      </c>
      <c r="N170" s="38">
        <v>0.13320000000000001</v>
      </c>
      <c r="O170" s="38">
        <v>1.89E-2</v>
      </c>
      <c r="P170" s="38">
        <v>0</v>
      </c>
      <c r="Q170" s="38">
        <v>3.8600000000000002E-2</v>
      </c>
      <c r="R170" s="38">
        <v>1.9E-2</v>
      </c>
      <c r="S170" s="38">
        <v>4.1999999999999997E-3</v>
      </c>
      <c r="T170" s="38">
        <v>5.3999999999999999E-2</v>
      </c>
      <c r="U170" s="38">
        <v>1.78E-2</v>
      </c>
      <c r="V170" s="38">
        <v>3.6700000000000003E-2</v>
      </c>
      <c r="W170" s="38">
        <v>4.7199999999999999E-2</v>
      </c>
      <c r="X170" s="38">
        <v>6.3899999999999998E-2</v>
      </c>
      <c r="Y170" s="38">
        <v>2.5999999999999999E-3</v>
      </c>
      <c r="Z170" s="5">
        <v>0</v>
      </c>
      <c r="AA170" s="5">
        <v>8.0000000000000004E-4</v>
      </c>
      <c r="AB170" s="5">
        <v>0</v>
      </c>
      <c r="AC170" s="67"/>
      <c r="AD170" s="55"/>
    </row>
    <row r="171" spans="1:30" s="52" customFormat="1">
      <c r="A171" s="97" t="s">
        <v>53</v>
      </c>
      <c r="B171" s="74"/>
      <c r="C171" s="165"/>
      <c r="D171" s="6">
        <f t="shared" ref="D171" si="241">$C170*D170</f>
        <v>245.41341000000003</v>
      </c>
      <c r="E171" s="6">
        <f t="shared" ref="E171" si="242">$C170*E170</f>
        <v>2034.7002720000003</v>
      </c>
      <c r="F171" s="6">
        <f t="shared" ref="F171:O171" si="243">$C170*F170</f>
        <v>856.71590400000002</v>
      </c>
      <c r="G171" s="6">
        <f t="shared" si="243"/>
        <v>1195.8326160000001</v>
      </c>
      <c r="H171" s="6">
        <f t="shared" si="243"/>
        <v>611.30249400000002</v>
      </c>
      <c r="I171" s="6">
        <f t="shared" si="243"/>
        <v>1991.567006</v>
      </c>
      <c r="J171" s="6">
        <f t="shared" si="243"/>
        <v>315.31904800000001</v>
      </c>
      <c r="K171" s="6">
        <f t="shared" si="243"/>
        <v>483.39005000000003</v>
      </c>
      <c r="L171" s="6">
        <f t="shared" si="243"/>
        <v>254.33753400000003</v>
      </c>
      <c r="M171" s="6">
        <f t="shared" si="243"/>
        <v>386.71204</v>
      </c>
      <c r="N171" s="6">
        <f t="shared" si="243"/>
        <v>1981.1555280000002</v>
      </c>
      <c r="O171" s="6">
        <f t="shared" si="243"/>
        <v>281.10990600000002</v>
      </c>
      <c r="P171" s="6">
        <f t="shared" ref="P171" si="244">$C170*P170</f>
        <v>0</v>
      </c>
      <c r="Q171" s="6">
        <f t="shared" ref="Q171" si="245">$C170*Q170</f>
        <v>574.11864400000002</v>
      </c>
      <c r="R171" s="6">
        <f t="shared" ref="R171:AB171" si="246">$C170*R170</f>
        <v>282.59726000000001</v>
      </c>
      <c r="S171" s="6">
        <f t="shared" si="246"/>
        <v>62.468868000000001</v>
      </c>
      <c r="T171" s="6">
        <f t="shared" si="246"/>
        <v>803.17115999999999</v>
      </c>
      <c r="U171" s="6">
        <f t="shared" si="246"/>
        <v>264.74901199999999</v>
      </c>
      <c r="V171" s="6">
        <f t="shared" si="246"/>
        <v>545.85891800000013</v>
      </c>
      <c r="W171" s="6">
        <f t="shared" si="246"/>
        <v>702.03108800000007</v>
      </c>
      <c r="X171" s="6">
        <f t="shared" si="246"/>
        <v>950.41920600000003</v>
      </c>
      <c r="Y171" s="6">
        <f t="shared" si="246"/>
        <v>38.671204000000003</v>
      </c>
      <c r="Z171" s="6">
        <f t="shared" si="246"/>
        <v>0</v>
      </c>
      <c r="AA171" s="6">
        <f t="shared" si="246"/>
        <v>11.898832000000001</v>
      </c>
      <c r="AB171" s="6">
        <f t="shared" si="246"/>
        <v>0</v>
      </c>
      <c r="AC171" s="67"/>
      <c r="AD171" s="55"/>
    </row>
    <row r="172" spans="1:30" s="52" customFormat="1">
      <c r="A172" s="98" t="s">
        <v>468</v>
      </c>
      <c r="B172" s="198">
        <f>356965/2</f>
        <v>178482.5</v>
      </c>
      <c r="C172" s="165">
        <f t="shared" ref="C172:C176" si="247">ROUND(B172/12,2)</f>
        <v>14873.54</v>
      </c>
      <c r="D172" s="42">
        <v>5.0099999999999999E-2</v>
      </c>
      <c r="E172" s="42">
        <v>4.3900000000000002E-2</v>
      </c>
      <c r="F172" s="42">
        <v>9.2600000000000002E-2</v>
      </c>
      <c r="G172" s="42"/>
      <c r="H172" s="42">
        <v>4.4299999999999999E-2</v>
      </c>
      <c r="I172" s="42"/>
      <c r="J172" s="42"/>
      <c r="K172" s="42"/>
      <c r="L172" s="42">
        <v>2.0000000000000001E-4</v>
      </c>
      <c r="M172" s="42">
        <v>6.9099999999999995E-2</v>
      </c>
      <c r="N172" s="42">
        <v>0.1082</v>
      </c>
      <c r="O172" s="42"/>
      <c r="P172" s="42"/>
      <c r="Q172" s="42">
        <v>0.1164</v>
      </c>
      <c r="R172" s="42">
        <v>2.9399999999999999E-2</v>
      </c>
      <c r="S172" s="42">
        <v>1.12E-2</v>
      </c>
      <c r="T172" s="42">
        <v>0.14510000000000001</v>
      </c>
      <c r="U172" s="42"/>
      <c r="V172" s="42">
        <v>6.1100000000000002E-2</v>
      </c>
      <c r="W172" s="42">
        <v>6.3899999999999998E-2</v>
      </c>
      <c r="X172" s="42">
        <v>0.15859999999999999</v>
      </c>
      <c r="Y172" s="42">
        <v>5.8999999999999999E-3</v>
      </c>
      <c r="Z172" s="42"/>
      <c r="AA172" s="42"/>
      <c r="AB172" s="42"/>
      <c r="AC172" s="67"/>
      <c r="AD172" s="55"/>
    </row>
    <row r="173" spans="1:30" s="52" customFormat="1">
      <c r="A173" s="97"/>
      <c r="B173" s="12"/>
      <c r="C173" s="165"/>
      <c r="D173" s="6">
        <f t="shared" ref="D173" si="248">$C172*D172</f>
        <v>745.164354</v>
      </c>
      <c r="E173" s="6">
        <f t="shared" ref="E173" si="249">$C172*E172</f>
        <v>652.94840600000009</v>
      </c>
      <c r="F173" s="6">
        <f t="shared" ref="F173:O173" si="250">$C172*F172</f>
        <v>1377.289804</v>
      </c>
      <c r="G173" s="6">
        <f t="shared" si="250"/>
        <v>0</v>
      </c>
      <c r="H173" s="6">
        <f t="shared" si="250"/>
        <v>658.89782200000002</v>
      </c>
      <c r="I173" s="6">
        <f t="shared" si="250"/>
        <v>0</v>
      </c>
      <c r="J173" s="6">
        <f t="shared" si="250"/>
        <v>0</v>
      </c>
      <c r="K173" s="6">
        <f t="shared" si="250"/>
        <v>0</v>
      </c>
      <c r="L173" s="6">
        <f t="shared" si="250"/>
        <v>2.9747080000000001</v>
      </c>
      <c r="M173" s="6">
        <f t="shared" si="250"/>
        <v>1027.761614</v>
      </c>
      <c r="N173" s="6">
        <f t="shared" si="250"/>
        <v>1609.3170280000002</v>
      </c>
      <c r="O173" s="6">
        <f t="shared" si="250"/>
        <v>0</v>
      </c>
      <c r="P173" s="6">
        <f t="shared" ref="P173" si="251">$C172*P172</f>
        <v>0</v>
      </c>
      <c r="Q173" s="6">
        <f t="shared" ref="Q173" si="252">$C172*Q172</f>
        <v>1731.2800560000001</v>
      </c>
      <c r="R173" s="6">
        <f t="shared" ref="R173:AB173" si="253">$C172*R172</f>
        <v>437.28207600000002</v>
      </c>
      <c r="S173" s="6">
        <f t="shared" si="253"/>
        <v>166.58364800000001</v>
      </c>
      <c r="T173" s="6">
        <f t="shared" si="253"/>
        <v>2158.150654</v>
      </c>
      <c r="U173" s="6">
        <f t="shared" si="253"/>
        <v>0</v>
      </c>
      <c r="V173" s="6">
        <f t="shared" si="253"/>
        <v>908.77329400000008</v>
      </c>
      <c r="W173" s="6">
        <f t="shared" si="253"/>
        <v>950.41920600000003</v>
      </c>
      <c r="X173" s="6">
        <f t="shared" si="253"/>
        <v>2358.943444</v>
      </c>
      <c r="Y173" s="6">
        <f t="shared" si="253"/>
        <v>87.753886000000008</v>
      </c>
      <c r="Z173" s="6">
        <f t="shared" si="253"/>
        <v>0</v>
      </c>
      <c r="AA173" s="6">
        <f t="shared" si="253"/>
        <v>0</v>
      </c>
      <c r="AB173" s="6">
        <f t="shared" si="253"/>
        <v>0</v>
      </c>
      <c r="AC173" s="67"/>
      <c r="AD173" s="55"/>
    </row>
    <row r="174" spans="1:30" s="52" customFormat="1">
      <c r="A174" s="96" t="s">
        <v>54</v>
      </c>
      <c r="B174" s="198">
        <f>182604/2</f>
        <v>91302</v>
      </c>
      <c r="C174" s="165">
        <f t="shared" si="247"/>
        <v>7608.5</v>
      </c>
      <c r="D174" s="38">
        <v>1.6500000000000001E-2</v>
      </c>
      <c r="E174" s="38">
        <v>0.1368</v>
      </c>
      <c r="F174" s="38">
        <v>5.7599999999999998E-2</v>
      </c>
      <c r="G174" s="38">
        <v>8.0399999999999999E-2</v>
      </c>
      <c r="H174" s="38">
        <v>4.1099999999999998E-2</v>
      </c>
      <c r="I174" s="38">
        <v>0.13389999999999999</v>
      </c>
      <c r="J174" s="38">
        <v>2.12E-2</v>
      </c>
      <c r="K174" s="38">
        <v>3.2500000000000001E-2</v>
      </c>
      <c r="L174" s="38">
        <v>1.7100000000000001E-2</v>
      </c>
      <c r="M174" s="38">
        <v>2.5999999999999999E-2</v>
      </c>
      <c r="N174" s="38">
        <v>0.13320000000000001</v>
      </c>
      <c r="O174" s="38">
        <v>1.89E-2</v>
      </c>
      <c r="P174" s="38">
        <v>0</v>
      </c>
      <c r="Q174" s="38">
        <v>3.8600000000000002E-2</v>
      </c>
      <c r="R174" s="38">
        <v>1.9E-2</v>
      </c>
      <c r="S174" s="38">
        <v>4.1999999999999997E-3</v>
      </c>
      <c r="T174" s="38">
        <v>5.3999999999999999E-2</v>
      </c>
      <c r="U174" s="38">
        <v>1.78E-2</v>
      </c>
      <c r="V174" s="38">
        <v>3.6700000000000003E-2</v>
      </c>
      <c r="W174" s="38">
        <v>4.7199999999999999E-2</v>
      </c>
      <c r="X174" s="38">
        <v>6.3899999999999998E-2</v>
      </c>
      <c r="Y174" s="38">
        <v>2.5999999999999999E-3</v>
      </c>
      <c r="Z174" s="5">
        <v>0</v>
      </c>
      <c r="AA174" s="5">
        <v>8.0000000000000004E-4</v>
      </c>
      <c r="AB174" s="5">
        <v>0</v>
      </c>
      <c r="AC174" s="67"/>
      <c r="AD174" s="55"/>
    </row>
    <row r="175" spans="1:30" s="52" customFormat="1">
      <c r="A175" s="97" t="s">
        <v>55</v>
      </c>
      <c r="B175" s="74"/>
      <c r="C175" s="165"/>
      <c r="D175" s="6">
        <f t="shared" ref="D175" si="254">$C174*D174</f>
        <v>125.54025</v>
      </c>
      <c r="E175" s="6">
        <f t="shared" ref="E175" si="255">$C174*E174</f>
        <v>1040.8428000000001</v>
      </c>
      <c r="F175" s="6">
        <f t="shared" ref="F175:O175" si="256">$C174*F174</f>
        <v>438.24959999999999</v>
      </c>
      <c r="G175" s="6">
        <f t="shared" si="256"/>
        <v>611.72339999999997</v>
      </c>
      <c r="H175" s="6">
        <f t="shared" si="256"/>
        <v>312.70934999999997</v>
      </c>
      <c r="I175" s="6">
        <f t="shared" si="256"/>
        <v>1018.77815</v>
      </c>
      <c r="J175" s="6">
        <f t="shared" si="256"/>
        <v>161.30019999999999</v>
      </c>
      <c r="K175" s="6">
        <f t="shared" si="256"/>
        <v>247.27625</v>
      </c>
      <c r="L175" s="6">
        <f t="shared" si="256"/>
        <v>130.10535000000002</v>
      </c>
      <c r="M175" s="6">
        <f t="shared" si="256"/>
        <v>197.821</v>
      </c>
      <c r="N175" s="6">
        <f t="shared" si="256"/>
        <v>1013.4522000000001</v>
      </c>
      <c r="O175" s="6">
        <f t="shared" si="256"/>
        <v>143.80064999999999</v>
      </c>
      <c r="P175" s="6">
        <f t="shared" ref="P175" si="257">$C174*P174</f>
        <v>0</v>
      </c>
      <c r="Q175" s="6">
        <f t="shared" ref="Q175" si="258">$C174*Q174</f>
        <v>293.68810000000002</v>
      </c>
      <c r="R175" s="6">
        <f t="shared" ref="R175:AB175" si="259">$C174*R174</f>
        <v>144.5615</v>
      </c>
      <c r="S175" s="6">
        <f t="shared" si="259"/>
        <v>31.955699999999997</v>
      </c>
      <c r="T175" s="6">
        <f t="shared" si="259"/>
        <v>410.85899999999998</v>
      </c>
      <c r="U175" s="6">
        <f t="shared" si="259"/>
        <v>135.43129999999999</v>
      </c>
      <c r="V175" s="6">
        <f t="shared" si="259"/>
        <v>279.23195000000004</v>
      </c>
      <c r="W175" s="6">
        <f t="shared" si="259"/>
        <v>359.12119999999999</v>
      </c>
      <c r="X175" s="6">
        <f t="shared" si="259"/>
        <v>486.18315000000001</v>
      </c>
      <c r="Y175" s="6">
        <f t="shared" si="259"/>
        <v>19.7821</v>
      </c>
      <c r="Z175" s="6">
        <f t="shared" si="259"/>
        <v>0</v>
      </c>
      <c r="AA175" s="6">
        <f t="shared" si="259"/>
        <v>6.0868000000000002</v>
      </c>
      <c r="AB175" s="6">
        <f t="shared" si="259"/>
        <v>0</v>
      </c>
      <c r="AC175" s="67"/>
      <c r="AD175" s="55"/>
    </row>
    <row r="176" spans="1:30" s="52" customFormat="1">
      <c r="A176" s="98" t="s">
        <v>469</v>
      </c>
      <c r="B176" s="198">
        <f>182604/2</f>
        <v>91302</v>
      </c>
      <c r="C176" s="165">
        <f t="shared" si="247"/>
        <v>7608.5</v>
      </c>
      <c r="D176" s="42">
        <v>5.0099999999999999E-2</v>
      </c>
      <c r="E176" s="42">
        <v>4.3900000000000002E-2</v>
      </c>
      <c r="F176" s="42">
        <v>9.2600000000000002E-2</v>
      </c>
      <c r="G176" s="42"/>
      <c r="H176" s="42">
        <v>4.4299999999999999E-2</v>
      </c>
      <c r="I176" s="42"/>
      <c r="J176" s="42"/>
      <c r="K176" s="42"/>
      <c r="L176" s="42">
        <v>2.0000000000000001E-4</v>
      </c>
      <c r="M176" s="42">
        <v>6.9099999999999995E-2</v>
      </c>
      <c r="N176" s="42">
        <v>0.1082</v>
      </c>
      <c r="O176" s="42"/>
      <c r="P176" s="42"/>
      <c r="Q176" s="42">
        <v>0.1164</v>
      </c>
      <c r="R176" s="42">
        <v>2.9399999999999999E-2</v>
      </c>
      <c r="S176" s="42">
        <v>1.12E-2</v>
      </c>
      <c r="T176" s="42">
        <v>0.14510000000000001</v>
      </c>
      <c r="U176" s="42"/>
      <c r="V176" s="42">
        <v>6.1100000000000002E-2</v>
      </c>
      <c r="W176" s="42">
        <v>6.3899999999999998E-2</v>
      </c>
      <c r="X176" s="42">
        <v>0.15859999999999999</v>
      </c>
      <c r="Y176" s="42">
        <v>5.8999999999999999E-3</v>
      </c>
      <c r="Z176" s="42"/>
      <c r="AA176" s="42"/>
      <c r="AB176" s="42"/>
      <c r="AC176" s="67"/>
      <c r="AD176" s="55"/>
    </row>
    <row r="177" spans="1:30" s="52" customFormat="1">
      <c r="A177" s="192"/>
      <c r="B177" s="12"/>
      <c r="C177" s="165"/>
      <c r="D177" s="6">
        <f t="shared" ref="D177" si="260">$C176*D176</f>
        <v>381.18585000000002</v>
      </c>
      <c r="E177" s="6">
        <f t="shared" ref="E177" si="261">$C176*E176</f>
        <v>334.01315</v>
      </c>
      <c r="F177" s="6">
        <f t="shared" ref="F177:O177" si="262">$C176*F176</f>
        <v>704.5471</v>
      </c>
      <c r="G177" s="6">
        <f t="shared" si="262"/>
        <v>0</v>
      </c>
      <c r="H177" s="6">
        <f t="shared" si="262"/>
        <v>337.05655000000002</v>
      </c>
      <c r="I177" s="6">
        <f t="shared" si="262"/>
        <v>0</v>
      </c>
      <c r="J177" s="6">
        <f t="shared" si="262"/>
        <v>0</v>
      </c>
      <c r="K177" s="6">
        <f t="shared" si="262"/>
        <v>0</v>
      </c>
      <c r="L177" s="6">
        <f t="shared" si="262"/>
        <v>1.5217000000000001</v>
      </c>
      <c r="M177" s="6">
        <f t="shared" si="262"/>
        <v>525.74734999999998</v>
      </c>
      <c r="N177" s="6">
        <f t="shared" si="262"/>
        <v>823.23970000000008</v>
      </c>
      <c r="O177" s="6">
        <f t="shared" si="262"/>
        <v>0</v>
      </c>
      <c r="P177" s="6">
        <f t="shared" ref="P177" si="263">$C176*P176</f>
        <v>0</v>
      </c>
      <c r="Q177" s="6">
        <f t="shared" ref="Q177" si="264">$C176*Q176</f>
        <v>885.62940000000003</v>
      </c>
      <c r="R177" s="6">
        <f t="shared" ref="R177:AB177" si="265">$C176*R176</f>
        <v>223.68989999999999</v>
      </c>
      <c r="S177" s="6">
        <f t="shared" si="265"/>
        <v>85.215199999999996</v>
      </c>
      <c r="T177" s="6">
        <f t="shared" si="265"/>
        <v>1103.99335</v>
      </c>
      <c r="U177" s="6">
        <f t="shared" si="265"/>
        <v>0</v>
      </c>
      <c r="V177" s="6">
        <f t="shared" si="265"/>
        <v>464.87934999999999</v>
      </c>
      <c r="W177" s="6">
        <f t="shared" si="265"/>
        <v>486.18315000000001</v>
      </c>
      <c r="X177" s="6">
        <f t="shared" si="265"/>
        <v>1206.7080999999998</v>
      </c>
      <c r="Y177" s="6">
        <f t="shared" si="265"/>
        <v>44.890149999999998</v>
      </c>
      <c r="Z177" s="6">
        <f t="shared" si="265"/>
        <v>0</v>
      </c>
      <c r="AA177" s="6">
        <f t="shared" si="265"/>
        <v>0</v>
      </c>
      <c r="AB177" s="6">
        <f t="shared" si="265"/>
        <v>0</v>
      </c>
      <c r="AC177" s="67"/>
      <c r="AD177" s="55"/>
    </row>
    <row r="178" spans="1:30" s="52" customFormat="1">
      <c r="A178" s="16" t="s">
        <v>50</v>
      </c>
      <c r="B178" s="128">
        <f>SUM(B170:B176)</f>
        <v>539569</v>
      </c>
      <c r="C178" s="168">
        <f>SUM(C170:C176)</f>
        <v>44964.08</v>
      </c>
      <c r="D178" s="9">
        <f>SUM(D171+D173+D175+D177)</f>
        <v>1497.303864</v>
      </c>
      <c r="E178" s="9">
        <f t="shared" ref="E178" si="266">SUM(E171+E173+E175+E177)</f>
        <v>4062.5046280000006</v>
      </c>
      <c r="F178" s="9">
        <f t="shared" ref="F178" si="267">SUM(F171+F173+F175+F177)</f>
        <v>3376.8024080000005</v>
      </c>
      <c r="G178" s="9">
        <f t="shared" ref="G178:AB178" si="268">SUM(G171+G173+G175+G177)</f>
        <v>1807.556016</v>
      </c>
      <c r="H178" s="9">
        <f t="shared" si="268"/>
        <v>1919.966216</v>
      </c>
      <c r="I178" s="9">
        <f t="shared" si="268"/>
        <v>3010.3451559999999</v>
      </c>
      <c r="J178" s="9">
        <f t="shared" si="268"/>
        <v>476.61924799999997</v>
      </c>
      <c r="K178" s="9">
        <f t="shared" si="268"/>
        <v>730.66630000000009</v>
      </c>
      <c r="L178" s="9">
        <f t="shared" si="268"/>
        <v>388.93929200000002</v>
      </c>
      <c r="M178" s="9">
        <f t="shared" si="268"/>
        <v>2138.0420039999999</v>
      </c>
      <c r="N178" s="9">
        <f t="shared" si="268"/>
        <v>5427.1644560000004</v>
      </c>
      <c r="O178" s="9">
        <f t="shared" si="268"/>
        <v>424.91055600000004</v>
      </c>
      <c r="P178" s="9">
        <f t="shared" si="268"/>
        <v>0</v>
      </c>
      <c r="Q178" s="9">
        <f t="shared" si="268"/>
        <v>3484.7161999999998</v>
      </c>
      <c r="R178" s="9">
        <f t="shared" si="268"/>
        <v>1088.1307360000001</v>
      </c>
      <c r="S178" s="9">
        <f t="shared" si="268"/>
        <v>346.22341599999999</v>
      </c>
      <c r="T178" s="9">
        <f t="shared" si="268"/>
        <v>4476.174164</v>
      </c>
      <c r="U178" s="9">
        <f t="shared" si="268"/>
        <v>400.18031199999996</v>
      </c>
      <c r="V178" s="9">
        <f t="shared" si="268"/>
        <v>2198.7435120000005</v>
      </c>
      <c r="W178" s="9">
        <f t="shared" si="268"/>
        <v>2497.7546440000001</v>
      </c>
      <c r="X178" s="9">
        <f t="shared" si="268"/>
        <v>5002.2538999999997</v>
      </c>
      <c r="Y178" s="9">
        <f t="shared" si="268"/>
        <v>191.09734000000003</v>
      </c>
      <c r="Z178" s="9">
        <f t="shared" si="268"/>
        <v>0</v>
      </c>
      <c r="AA178" s="9">
        <f t="shared" si="268"/>
        <v>17.985632000000003</v>
      </c>
      <c r="AB178" s="9">
        <f t="shared" si="268"/>
        <v>0</v>
      </c>
      <c r="AC178" s="67"/>
      <c r="AD178" s="55"/>
    </row>
    <row r="179" spans="1:30" s="52" customFormat="1">
      <c r="A179" s="87"/>
      <c r="B179" s="17"/>
      <c r="C179" s="16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67"/>
      <c r="AD179" s="55"/>
    </row>
    <row r="180" spans="1:30" s="52" customFormat="1">
      <c r="A180" s="87"/>
      <c r="B180" s="17"/>
      <c r="C180" s="16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67"/>
      <c r="AD180" s="55"/>
    </row>
    <row r="181" spans="1:30" s="52" customFormat="1" ht="13.8" thickBot="1">
      <c r="A181" s="80" t="s">
        <v>56</v>
      </c>
      <c r="B181" s="81"/>
      <c r="C181" s="159"/>
      <c r="D181" s="81"/>
      <c r="E181" s="81"/>
      <c r="F181" s="81"/>
      <c r="G181" s="22"/>
      <c r="H181" s="25"/>
      <c r="I181" s="25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67"/>
      <c r="AD181" s="55"/>
    </row>
    <row r="182" spans="1:30" s="52" customFormat="1" ht="13.8" thickBot="1">
      <c r="A182" s="113" t="s">
        <v>1</v>
      </c>
      <c r="B182" s="114" t="s">
        <v>2</v>
      </c>
      <c r="C182" s="160" t="s">
        <v>3</v>
      </c>
      <c r="D182" s="211" t="s">
        <v>4</v>
      </c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123"/>
      <c r="AA182" s="123"/>
      <c r="AB182" s="123"/>
      <c r="AC182" s="67"/>
      <c r="AD182" s="55"/>
    </row>
    <row r="183" spans="1:30" s="52" customFormat="1">
      <c r="A183" s="115" t="s">
        <v>5</v>
      </c>
      <c r="B183" s="116" t="s">
        <v>6</v>
      </c>
      <c r="C183" s="161" t="s">
        <v>6</v>
      </c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9"/>
      <c r="Z183" s="116" t="s">
        <v>7</v>
      </c>
      <c r="AA183" s="116"/>
      <c r="AB183" s="116"/>
      <c r="AC183" s="67"/>
      <c r="AD183" s="55"/>
    </row>
    <row r="184" spans="1:30" s="52" customFormat="1">
      <c r="A184" s="115" t="s">
        <v>8</v>
      </c>
      <c r="B184" s="116" t="s">
        <v>9</v>
      </c>
      <c r="C184" s="161" t="s">
        <v>9</v>
      </c>
      <c r="D184" s="120" t="s">
        <v>10</v>
      </c>
      <c r="E184" s="116" t="s">
        <v>11</v>
      </c>
      <c r="F184" s="116" t="s">
        <v>12</v>
      </c>
      <c r="G184" s="116" t="s">
        <v>13</v>
      </c>
      <c r="H184" s="116" t="s">
        <v>14</v>
      </c>
      <c r="I184" s="116" t="s">
        <v>15</v>
      </c>
      <c r="J184" s="116" t="s">
        <v>16</v>
      </c>
      <c r="K184" s="116" t="s">
        <v>17</v>
      </c>
      <c r="L184" s="116" t="s">
        <v>18</v>
      </c>
      <c r="M184" s="116" t="s">
        <v>19</v>
      </c>
      <c r="N184" s="116" t="s">
        <v>20</v>
      </c>
      <c r="O184" s="116" t="s">
        <v>175</v>
      </c>
      <c r="P184" s="116" t="s">
        <v>21</v>
      </c>
      <c r="Q184" s="116" t="s">
        <v>22</v>
      </c>
      <c r="R184" s="116" t="s">
        <v>23</v>
      </c>
      <c r="S184" s="116" t="s">
        <v>24</v>
      </c>
      <c r="T184" s="116" t="s">
        <v>25</v>
      </c>
      <c r="U184" s="116" t="s">
        <v>26</v>
      </c>
      <c r="V184" s="116" t="s">
        <v>27</v>
      </c>
      <c r="W184" s="116" t="s">
        <v>28</v>
      </c>
      <c r="X184" s="116" t="s">
        <v>29</v>
      </c>
      <c r="Y184" s="116" t="s">
        <v>30</v>
      </c>
      <c r="Z184" s="116" t="s">
        <v>31</v>
      </c>
      <c r="AA184" s="116" t="s">
        <v>493</v>
      </c>
      <c r="AB184" s="116" t="s">
        <v>476</v>
      </c>
      <c r="AC184" s="67"/>
      <c r="AD184" s="55"/>
    </row>
    <row r="185" spans="1:30" s="52" customFormat="1">
      <c r="A185" s="115"/>
      <c r="B185" s="116"/>
      <c r="C185" s="161" t="s">
        <v>616</v>
      </c>
      <c r="D185" s="121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67"/>
      <c r="AD185" s="55"/>
    </row>
    <row r="186" spans="1:30" s="52" customFormat="1">
      <c r="A186" s="96" t="s">
        <v>57</v>
      </c>
      <c r="B186" s="18">
        <v>5861805</v>
      </c>
      <c r="C186" s="165">
        <f>ROUND(B186/12,2)</f>
        <v>488483.75</v>
      </c>
      <c r="D186" s="5"/>
      <c r="E186" s="5"/>
      <c r="F186" s="5"/>
      <c r="G186" s="5"/>
      <c r="H186" s="5">
        <v>0.75849999999999995</v>
      </c>
      <c r="I186" s="5"/>
      <c r="J186" s="5"/>
      <c r="K186" s="5"/>
      <c r="L186" s="5"/>
      <c r="M186" s="5"/>
      <c r="N186" s="5">
        <v>0.1154</v>
      </c>
      <c r="O186" s="5"/>
      <c r="P186" s="5"/>
      <c r="Q186" s="5"/>
      <c r="R186" s="5">
        <v>4.7300000000000002E-2</v>
      </c>
      <c r="S186" s="5"/>
      <c r="T186" s="5"/>
      <c r="U186" s="5"/>
      <c r="V186" s="5">
        <v>7.8799999999999995E-2</v>
      </c>
      <c r="W186" s="5"/>
      <c r="X186" s="5"/>
      <c r="Y186" s="5"/>
      <c r="Z186" s="5"/>
      <c r="AA186" s="5"/>
      <c r="AB186" s="5"/>
      <c r="AC186" s="67"/>
      <c r="AD186" s="55"/>
    </row>
    <row r="187" spans="1:30" s="52" customFormat="1">
      <c r="A187" s="97"/>
      <c r="B187" s="12"/>
      <c r="C187" s="165"/>
      <c r="D187" s="6">
        <f t="shared" ref="D187" si="269">$C186*D186</f>
        <v>0</v>
      </c>
      <c r="E187" s="6">
        <f t="shared" ref="E187" si="270">$C186*E186</f>
        <v>0</v>
      </c>
      <c r="F187" s="6">
        <f t="shared" ref="F187:AB187" si="271">$C186*F186</f>
        <v>0</v>
      </c>
      <c r="G187" s="6">
        <f t="shared" si="271"/>
        <v>0</v>
      </c>
      <c r="H187" s="6">
        <f t="shared" si="271"/>
        <v>370514.924375</v>
      </c>
      <c r="I187" s="6">
        <f t="shared" si="271"/>
        <v>0</v>
      </c>
      <c r="J187" s="6">
        <f t="shared" si="271"/>
        <v>0</v>
      </c>
      <c r="K187" s="6">
        <f t="shared" si="271"/>
        <v>0</v>
      </c>
      <c r="L187" s="6">
        <f t="shared" si="271"/>
        <v>0</v>
      </c>
      <c r="M187" s="6">
        <f t="shared" si="271"/>
        <v>0</v>
      </c>
      <c r="N187" s="6">
        <f t="shared" si="271"/>
        <v>56371.024750000004</v>
      </c>
      <c r="O187" s="6">
        <f t="shared" si="271"/>
        <v>0</v>
      </c>
      <c r="P187" s="6">
        <f t="shared" si="271"/>
        <v>0</v>
      </c>
      <c r="Q187" s="6">
        <f t="shared" si="271"/>
        <v>0</v>
      </c>
      <c r="R187" s="6">
        <f t="shared" si="271"/>
        <v>23105.281375000002</v>
      </c>
      <c r="S187" s="6">
        <f t="shared" si="271"/>
        <v>0</v>
      </c>
      <c r="T187" s="6">
        <f t="shared" si="271"/>
        <v>0</v>
      </c>
      <c r="U187" s="6">
        <f t="shared" si="271"/>
        <v>0</v>
      </c>
      <c r="V187" s="6">
        <f t="shared" si="271"/>
        <v>38492.519499999995</v>
      </c>
      <c r="W187" s="6">
        <f t="shared" si="271"/>
        <v>0</v>
      </c>
      <c r="X187" s="6">
        <f t="shared" si="271"/>
        <v>0</v>
      </c>
      <c r="Y187" s="6">
        <f t="shared" si="271"/>
        <v>0</v>
      </c>
      <c r="Z187" s="6">
        <f t="shared" si="271"/>
        <v>0</v>
      </c>
      <c r="AA187" s="6">
        <f t="shared" si="271"/>
        <v>0</v>
      </c>
      <c r="AB187" s="6">
        <f t="shared" si="271"/>
        <v>0</v>
      </c>
      <c r="AC187" s="67"/>
      <c r="AD187" s="55"/>
    </row>
    <row r="188" spans="1:30" s="52" customFormat="1">
      <c r="A188" s="96" t="s">
        <v>58</v>
      </c>
      <c r="B188" s="18">
        <v>4370626</v>
      </c>
      <c r="C188" s="165">
        <f t="shared" ref="C188:C210" si="272">ROUND(B188/12,2)</f>
        <v>364218.83</v>
      </c>
      <c r="D188" s="5"/>
      <c r="E188" s="5"/>
      <c r="F188" s="5"/>
      <c r="G188" s="5"/>
      <c r="H188" s="5">
        <v>0.85560000000000003</v>
      </c>
      <c r="I188" s="5"/>
      <c r="J188" s="5"/>
      <c r="K188" s="5"/>
      <c r="L188" s="5"/>
      <c r="M188" s="5"/>
      <c r="N188" s="5"/>
      <c r="O188" s="5"/>
      <c r="P188" s="5"/>
      <c r="Q188" s="5"/>
      <c r="R188" s="5">
        <v>8.3000000000000001E-3</v>
      </c>
      <c r="S188" s="5"/>
      <c r="T188" s="5"/>
      <c r="U188" s="5"/>
      <c r="V188" s="5">
        <v>0.1361</v>
      </c>
      <c r="W188" s="5"/>
      <c r="X188" s="5"/>
      <c r="Y188" s="5"/>
      <c r="Z188" s="5"/>
      <c r="AA188" s="5"/>
      <c r="AB188" s="5"/>
      <c r="AC188" s="67"/>
      <c r="AD188" s="55"/>
    </row>
    <row r="189" spans="1:30" s="52" customFormat="1">
      <c r="A189" s="97"/>
      <c r="B189" s="12"/>
      <c r="C189" s="165"/>
      <c r="D189" s="6">
        <f t="shared" ref="D189" si="273">$C188*D188</f>
        <v>0</v>
      </c>
      <c r="E189" s="6">
        <f t="shared" ref="E189" si="274">$C188*E188</f>
        <v>0</v>
      </c>
      <c r="F189" s="6">
        <f t="shared" ref="F189:AB189" si="275">$C188*F188</f>
        <v>0</v>
      </c>
      <c r="G189" s="6">
        <f t="shared" si="275"/>
        <v>0</v>
      </c>
      <c r="H189" s="6">
        <f t="shared" si="275"/>
        <v>311625.63094800001</v>
      </c>
      <c r="I189" s="6">
        <f t="shared" si="275"/>
        <v>0</v>
      </c>
      <c r="J189" s="6">
        <f t="shared" si="275"/>
        <v>0</v>
      </c>
      <c r="K189" s="6">
        <f t="shared" si="275"/>
        <v>0</v>
      </c>
      <c r="L189" s="6">
        <f t="shared" si="275"/>
        <v>0</v>
      </c>
      <c r="M189" s="6">
        <f t="shared" si="275"/>
        <v>0</v>
      </c>
      <c r="N189" s="6">
        <f t="shared" si="275"/>
        <v>0</v>
      </c>
      <c r="O189" s="6">
        <f t="shared" si="275"/>
        <v>0</v>
      </c>
      <c r="P189" s="6">
        <f t="shared" si="275"/>
        <v>0</v>
      </c>
      <c r="Q189" s="6">
        <f t="shared" si="275"/>
        <v>0</v>
      </c>
      <c r="R189" s="6">
        <f t="shared" si="275"/>
        <v>3023.0162890000001</v>
      </c>
      <c r="S189" s="6">
        <f t="shared" si="275"/>
        <v>0</v>
      </c>
      <c r="T189" s="6">
        <f t="shared" si="275"/>
        <v>0</v>
      </c>
      <c r="U189" s="6">
        <f t="shared" si="275"/>
        <v>0</v>
      </c>
      <c r="V189" s="6">
        <f t="shared" si="275"/>
        <v>49570.182763000004</v>
      </c>
      <c r="W189" s="6">
        <f t="shared" si="275"/>
        <v>0</v>
      </c>
      <c r="X189" s="6">
        <f t="shared" si="275"/>
        <v>0</v>
      </c>
      <c r="Y189" s="6">
        <f t="shared" si="275"/>
        <v>0</v>
      </c>
      <c r="Z189" s="6">
        <f t="shared" si="275"/>
        <v>0</v>
      </c>
      <c r="AA189" s="6">
        <f t="shared" si="275"/>
        <v>0</v>
      </c>
      <c r="AB189" s="6">
        <f t="shared" si="275"/>
        <v>0</v>
      </c>
      <c r="AC189" s="67"/>
      <c r="AD189" s="55"/>
    </row>
    <row r="190" spans="1:30" s="52" customFormat="1">
      <c r="A190" s="96" t="s">
        <v>59</v>
      </c>
      <c r="B190" s="18">
        <v>2799443</v>
      </c>
      <c r="C190" s="165">
        <f t="shared" si="272"/>
        <v>233286.92</v>
      </c>
      <c r="D190" s="5"/>
      <c r="E190" s="5"/>
      <c r="F190" s="5"/>
      <c r="G190" s="5"/>
      <c r="H190" s="5">
        <v>0.90559999999999996</v>
      </c>
      <c r="I190" s="5"/>
      <c r="J190" s="5"/>
      <c r="K190" s="5"/>
      <c r="L190" s="5"/>
      <c r="M190" s="5"/>
      <c r="N190" s="5"/>
      <c r="O190" s="5"/>
      <c r="P190" s="5"/>
      <c r="Q190" s="5"/>
      <c r="R190" s="5">
        <v>1.5100000000000001E-2</v>
      </c>
      <c r="S190" s="5"/>
      <c r="T190" s="5">
        <v>9.1999999999999998E-3</v>
      </c>
      <c r="U190" s="5"/>
      <c r="V190" s="5">
        <v>4.0099999999999997E-2</v>
      </c>
      <c r="W190" s="5">
        <v>0.03</v>
      </c>
      <c r="X190" s="5"/>
      <c r="Y190" s="5"/>
      <c r="Z190" s="5"/>
      <c r="AA190" s="5"/>
      <c r="AB190" s="5"/>
      <c r="AC190" s="67"/>
      <c r="AD190" s="55"/>
    </row>
    <row r="191" spans="1:30" s="52" customFormat="1">
      <c r="A191" s="97"/>
      <c r="B191" s="12"/>
      <c r="C191" s="165"/>
      <c r="D191" s="6">
        <f t="shared" ref="D191" si="276">$C190*D190</f>
        <v>0</v>
      </c>
      <c r="E191" s="6">
        <f t="shared" ref="E191" si="277">$C190*E190</f>
        <v>0</v>
      </c>
      <c r="F191" s="6">
        <f t="shared" ref="F191:AB191" si="278">$C190*F190</f>
        <v>0</v>
      </c>
      <c r="G191" s="6">
        <f t="shared" si="278"/>
        <v>0</v>
      </c>
      <c r="H191" s="6">
        <f t="shared" si="278"/>
        <v>211264.63475200001</v>
      </c>
      <c r="I191" s="6">
        <f t="shared" si="278"/>
        <v>0</v>
      </c>
      <c r="J191" s="6">
        <f t="shared" si="278"/>
        <v>0</v>
      </c>
      <c r="K191" s="6">
        <f t="shared" si="278"/>
        <v>0</v>
      </c>
      <c r="L191" s="6">
        <f t="shared" si="278"/>
        <v>0</v>
      </c>
      <c r="M191" s="6">
        <f t="shared" si="278"/>
        <v>0</v>
      </c>
      <c r="N191" s="6">
        <f t="shared" si="278"/>
        <v>0</v>
      </c>
      <c r="O191" s="6">
        <f t="shared" si="278"/>
        <v>0</v>
      </c>
      <c r="P191" s="6">
        <f t="shared" si="278"/>
        <v>0</v>
      </c>
      <c r="Q191" s="6">
        <f t="shared" si="278"/>
        <v>0</v>
      </c>
      <c r="R191" s="6">
        <f t="shared" si="278"/>
        <v>3522.6324920000002</v>
      </c>
      <c r="S191" s="6">
        <f t="shared" si="278"/>
        <v>0</v>
      </c>
      <c r="T191" s="6">
        <f t="shared" si="278"/>
        <v>2146.2396640000002</v>
      </c>
      <c r="U191" s="6">
        <f t="shared" si="278"/>
        <v>0</v>
      </c>
      <c r="V191" s="6">
        <f t="shared" si="278"/>
        <v>9354.8054919999995</v>
      </c>
      <c r="W191" s="6">
        <f t="shared" si="278"/>
        <v>6998.6076000000003</v>
      </c>
      <c r="X191" s="6">
        <f t="shared" si="278"/>
        <v>0</v>
      </c>
      <c r="Y191" s="6">
        <f t="shared" si="278"/>
        <v>0</v>
      </c>
      <c r="Z191" s="6">
        <f t="shared" si="278"/>
        <v>0</v>
      </c>
      <c r="AA191" s="6">
        <f t="shared" si="278"/>
        <v>0</v>
      </c>
      <c r="AB191" s="6">
        <f t="shared" si="278"/>
        <v>0</v>
      </c>
      <c r="AC191" s="67"/>
      <c r="AD191" s="55"/>
    </row>
    <row r="192" spans="1:30" s="52" customFormat="1">
      <c r="A192" s="96" t="s">
        <v>315</v>
      </c>
      <c r="B192" s="18">
        <v>2685400</v>
      </c>
      <c r="C192" s="165">
        <f t="shared" si="272"/>
        <v>223783.33</v>
      </c>
      <c r="D192" s="40">
        <v>0.09</v>
      </c>
      <c r="E192" s="40"/>
      <c r="F192" s="40"/>
      <c r="G192" s="40"/>
      <c r="H192" s="40"/>
      <c r="I192" s="40"/>
      <c r="J192" s="40"/>
      <c r="K192" s="40"/>
      <c r="L192" s="40"/>
      <c r="M192" s="40">
        <v>0.16850000000000001</v>
      </c>
      <c r="N192" s="40"/>
      <c r="O192" s="40"/>
      <c r="P192" s="40"/>
      <c r="Q192" s="40">
        <v>9.64E-2</v>
      </c>
      <c r="R192" s="40">
        <v>1.4800000000000001E-2</v>
      </c>
      <c r="S192" s="40">
        <v>9.4999999999999998E-3</v>
      </c>
      <c r="T192" s="40">
        <v>0.30790000000000001</v>
      </c>
      <c r="U192" s="40"/>
      <c r="V192" s="40"/>
      <c r="W192" s="40">
        <v>0.1641</v>
      </c>
      <c r="X192" s="40">
        <v>0.14069999999999999</v>
      </c>
      <c r="Y192" s="40">
        <v>5.1999999999999998E-3</v>
      </c>
      <c r="Z192" s="40">
        <v>2.8999999999999998E-3</v>
      </c>
      <c r="AA192" s="40">
        <v>0</v>
      </c>
      <c r="AB192" s="40">
        <v>0</v>
      </c>
      <c r="AC192" s="67"/>
      <c r="AD192" s="55"/>
    </row>
    <row r="193" spans="1:30" s="52" customFormat="1">
      <c r="A193" s="97"/>
      <c r="B193" s="12"/>
      <c r="C193" s="165"/>
      <c r="D193" s="39">
        <f t="shared" ref="D193" si="279">$C192*D192</f>
        <v>20140.499699999997</v>
      </c>
      <c r="E193" s="39">
        <f t="shared" ref="E193" si="280">$C192*E192</f>
        <v>0</v>
      </c>
      <c r="F193" s="39">
        <f t="shared" ref="F193:O193" si="281">$C192*F192</f>
        <v>0</v>
      </c>
      <c r="G193" s="39">
        <f t="shared" si="281"/>
        <v>0</v>
      </c>
      <c r="H193" s="39">
        <f t="shared" si="281"/>
        <v>0</v>
      </c>
      <c r="I193" s="39">
        <f t="shared" si="281"/>
        <v>0</v>
      </c>
      <c r="J193" s="39">
        <f t="shared" si="281"/>
        <v>0</v>
      </c>
      <c r="K193" s="39">
        <f t="shared" si="281"/>
        <v>0</v>
      </c>
      <c r="L193" s="39">
        <f t="shared" si="281"/>
        <v>0</v>
      </c>
      <c r="M193" s="39">
        <f t="shared" si="281"/>
        <v>37707.491105000001</v>
      </c>
      <c r="N193" s="39">
        <f t="shared" si="281"/>
        <v>0</v>
      </c>
      <c r="O193" s="39">
        <f t="shared" si="281"/>
        <v>0</v>
      </c>
      <c r="P193" s="39">
        <f t="shared" ref="P193" si="282">$C192*P192</f>
        <v>0</v>
      </c>
      <c r="Q193" s="39">
        <f t="shared" ref="Q193" si="283">$C192*Q192</f>
        <v>21572.713012</v>
      </c>
      <c r="R193" s="39">
        <f t="shared" ref="R193:AB193" si="284">$C192*R192</f>
        <v>3311.9932840000001</v>
      </c>
      <c r="S193" s="39">
        <f t="shared" si="284"/>
        <v>2125.9416349999997</v>
      </c>
      <c r="T193" s="39">
        <f t="shared" si="284"/>
        <v>68902.887306999997</v>
      </c>
      <c r="U193" s="39">
        <f t="shared" si="284"/>
        <v>0</v>
      </c>
      <c r="V193" s="39">
        <f t="shared" si="284"/>
        <v>0</v>
      </c>
      <c r="W193" s="39">
        <f t="shared" si="284"/>
        <v>36722.844452999998</v>
      </c>
      <c r="X193" s="39">
        <f t="shared" si="284"/>
        <v>31486.314530999996</v>
      </c>
      <c r="Y193" s="39">
        <f t="shared" si="284"/>
        <v>1163.6733159999999</v>
      </c>
      <c r="Z193" s="39">
        <f t="shared" si="284"/>
        <v>648.97165699999994</v>
      </c>
      <c r="AA193" s="39">
        <f t="shared" si="284"/>
        <v>0</v>
      </c>
      <c r="AB193" s="39">
        <f t="shared" si="284"/>
        <v>0</v>
      </c>
      <c r="AC193" s="67"/>
      <c r="AD193" s="55"/>
    </row>
    <row r="194" spans="1:30" s="52" customFormat="1">
      <c r="A194" s="96" t="s">
        <v>316</v>
      </c>
      <c r="B194" s="18">
        <v>11022811</v>
      </c>
      <c r="C194" s="165">
        <f t="shared" si="272"/>
        <v>918567.58</v>
      </c>
      <c r="D194" s="5"/>
      <c r="E194" s="5"/>
      <c r="F194" s="5">
        <v>2.0199999999999999E-2</v>
      </c>
      <c r="G194" s="5"/>
      <c r="H194" s="5">
        <v>0.75219999999999998</v>
      </c>
      <c r="I194" s="5"/>
      <c r="J194" s="5"/>
      <c r="K194" s="5"/>
      <c r="L194" s="5"/>
      <c r="M194" s="5"/>
      <c r="N194" s="5">
        <v>0.161</v>
      </c>
      <c r="O194" s="5"/>
      <c r="P194" s="5"/>
      <c r="Q194" s="5"/>
      <c r="R194" s="5"/>
      <c r="S194" s="5"/>
      <c r="T194" s="5"/>
      <c r="U194" s="5"/>
      <c r="V194" s="5">
        <v>6.6600000000000006E-2</v>
      </c>
      <c r="W194" s="5"/>
      <c r="X194" s="5"/>
      <c r="Y194" s="5"/>
      <c r="Z194" s="5"/>
      <c r="AA194" s="5"/>
      <c r="AB194" s="5"/>
      <c r="AC194" s="67"/>
      <c r="AD194" s="55"/>
    </row>
    <row r="195" spans="1:30" s="52" customFormat="1">
      <c r="A195" s="97"/>
      <c r="B195" s="12"/>
      <c r="C195" s="165"/>
      <c r="D195" s="6">
        <f t="shared" ref="D195" si="285">$C194*D194</f>
        <v>0</v>
      </c>
      <c r="E195" s="6">
        <f t="shared" ref="E195" si="286">$C194*E194</f>
        <v>0</v>
      </c>
      <c r="F195" s="6">
        <f t="shared" ref="F195:O195" si="287">$C194*F194</f>
        <v>18555.065115999998</v>
      </c>
      <c r="G195" s="6">
        <f t="shared" si="287"/>
        <v>0</v>
      </c>
      <c r="H195" s="6">
        <f t="shared" si="287"/>
        <v>690946.53367599996</v>
      </c>
      <c r="I195" s="6">
        <f t="shared" si="287"/>
        <v>0</v>
      </c>
      <c r="J195" s="6">
        <f t="shared" si="287"/>
        <v>0</v>
      </c>
      <c r="K195" s="6">
        <f t="shared" si="287"/>
        <v>0</v>
      </c>
      <c r="L195" s="6">
        <f t="shared" si="287"/>
        <v>0</v>
      </c>
      <c r="M195" s="6">
        <f t="shared" si="287"/>
        <v>0</v>
      </c>
      <c r="N195" s="6">
        <f t="shared" si="287"/>
        <v>147889.38037999999</v>
      </c>
      <c r="O195" s="6">
        <f t="shared" si="287"/>
        <v>0</v>
      </c>
      <c r="P195" s="6">
        <f t="shared" ref="P195" si="288">$C194*P194</f>
        <v>0</v>
      </c>
      <c r="Q195" s="6">
        <f t="shared" ref="Q195" si="289">$C194*Q194</f>
        <v>0</v>
      </c>
      <c r="R195" s="6">
        <f t="shared" ref="R195:AB195" si="290">$C194*R194</f>
        <v>0</v>
      </c>
      <c r="S195" s="6">
        <f t="shared" si="290"/>
        <v>0</v>
      </c>
      <c r="T195" s="6">
        <f t="shared" si="290"/>
        <v>0</v>
      </c>
      <c r="U195" s="6">
        <f t="shared" si="290"/>
        <v>0</v>
      </c>
      <c r="V195" s="6">
        <f t="shared" si="290"/>
        <v>61176.600828000002</v>
      </c>
      <c r="W195" s="6">
        <f t="shared" si="290"/>
        <v>0</v>
      </c>
      <c r="X195" s="6">
        <f t="shared" si="290"/>
        <v>0</v>
      </c>
      <c r="Y195" s="6">
        <f t="shared" si="290"/>
        <v>0</v>
      </c>
      <c r="Z195" s="6">
        <f t="shared" si="290"/>
        <v>0</v>
      </c>
      <c r="AA195" s="6">
        <f t="shared" si="290"/>
        <v>0</v>
      </c>
      <c r="AB195" s="6">
        <f t="shared" si="290"/>
        <v>0</v>
      </c>
      <c r="AC195" s="67"/>
      <c r="AD195" s="55"/>
    </row>
    <row r="196" spans="1:30" s="52" customFormat="1">
      <c r="A196" s="96" t="s">
        <v>317</v>
      </c>
      <c r="B196" s="18">
        <v>2957998</v>
      </c>
      <c r="C196" s="165">
        <f t="shared" si="272"/>
        <v>246499.83</v>
      </c>
      <c r="D196" s="5"/>
      <c r="E196" s="5"/>
      <c r="F196" s="5">
        <v>4.4200000000000003E-2</v>
      </c>
      <c r="G196" s="5"/>
      <c r="H196" s="5">
        <v>0.66949999999999998</v>
      </c>
      <c r="I196" s="5">
        <v>4.1200000000000001E-2</v>
      </c>
      <c r="J196" s="5">
        <v>4.8999999999999998E-3</v>
      </c>
      <c r="K196" s="5"/>
      <c r="L196" s="5"/>
      <c r="M196" s="5"/>
      <c r="N196" s="5">
        <v>0.18759999999999999</v>
      </c>
      <c r="O196" s="5"/>
      <c r="P196" s="5"/>
      <c r="Q196" s="5"/>
      <c r="R196" s="5"/>
      <c r="S196" s="5"/>
      <c r="T196" s="5"/>
      <c r="U196" s="5">
        <v>5.0000000000000001E-4</v>
      </c>
      <c r="V196" s="5">
        <v>5.21E-2</v>
      </c>
      <c r="W196" s="5"/>
      <c r="X196" s="5"/>
      <c r="Y196" s="5"/>
      <c r="Z196" s="5"/>
      <c r="AA196" s="5"/>
      <c r="AB196" s="5"/>
      <c r="AC196" s="67"/>
      <c r="AD196" s="55"/>
    </row>
    <row r="197" spans="1:30" s="52" customFormat="1">
      <c r="A197" s="97"/>
      <c r="B197" s="12"/>
      <c r="C197" s="165"/>
      <c r="D197" s="6">
        <f t="shared" ref="D197" si="291">$C196*D196</f>
        <v>0</v>
      </c>
      <c r="E197" s="6">
        <f t="shared" ref="E197" si="292">$C196*E196</f>
        <v>0</v>
      </c>
      <c r="F197" s="6">
        <f t="shared" ref="F197:O197" si="293">$C196*F196</f>
        <v>10895.292486</v>
      </c>
      <c r="G197" s="6">
        <f t="shared" si="293"/>
        <v>0</v>
      </c>
      <c r="H197" s="6">
        <f t="shared" si="293"/>
        <v>165031.63618499998</v>
      </c>
      <c r="I197" s="6">
        <f t="shared" si="293"/>
        <v>10155.792996</v>
      </c>
      <c r="J197" s="6">
        <f t="shared" si="293"/>
        <v>1207.8491669999999</v>
      </c>
      <c r="K197" s="6">
        <f t="shared" si="293"/>
        <v>0</v>
      </c>
      <c r="L197" s="6">
        <f t="shared" si="293"/>
        <v>0</v>
      </c>
      <c r="M197" s="6">
        <f t="shared" si="293"/>
        <v>0</v>
      </c>
      <c r="N197" s="6">
        <f t="shared" si="293"/>
        <v>46243.368107999995</v>
      </c>
      <c r="O197" s="6">
        <f t="shared" si="293"/>
        <v>0</v>
      </c>
      <c r="P197" s="6">
        <f t="shared" ref="P197" si="294">$C196*P196</f>
        <v>0</v>
      </c>
      <c r="Q197" s="6">
        <f t="shared" ref="Q197" si="295">$C196*Q196</f>
        <v>0</v>
      </c>
      <c r="R197" s="6">
        <f t="shared" ref="R197:AB197" si="296">$C196*R196</f>
        <v>0</v>
      </c>
      <c r="S197" s="6">
        <f t="shared" si="296"/>
        <v>0</v>
      </c>
      <c r="T197" s="6">
        <f t="shared" si="296"/>
        <v>0</v>
      </c>
      <c r="U197" s="6">
        <f t="shared" si="296"/>
        <v>123.249915</v>
      </c>
      <c r="V197" s="6">
        <f t="shared" si="296"/>
        <v>12842.641142999999</v>
      </c>
      <c r="W197" s="6">
        <f t="shared" si="296"/>
        <v>0</v>
      </c>
      <c r="X197" s="6">
        <f t="shared" si="296"/>
        <v>0</v>
      </c>
      <c r="Y197" s="6">
        <f t="shared" si="296"/>
        <v>0</v>
      </c>
      <c r="Z197" s="6">
        <f t="shared" si="296"/>
        <v>0</v>
      </c>
      <c r="AA197" s="6">
        <f t="shared" si="296"/>
        <v>0</v>
      </c>
      <c r="AB197" s="6">
        <f t="shared" si="296"/>
        <v>0</v>
      </c>
      <c r="AC197" s="67"/>
      <c r="AD197" s="55"/>
    </row>
    <row r="198" spans="1:30" s="52" customFormat="1">
      <c r="A198" s="96" t="s">
        <v>388</v>
      </c>
      <c r="B198" s="18">
        <v>3711361</v>
      </c>
      <c r="C198" s="165">
        <f t="shared" si="272"/>
        <v>309280.08</v>
      </c>
      <c r="D198" s="5"/>
      <c r="E198" s="5"/>
      <c r="F198" s="5">
        <v>4.4200000000000003E-2</v>
      </c>
      <c r="G198" s="5"/>
      <c r="H198" s="5">
        <v>0.66949999999999998</v>
      </c>
      <c r="I198" s="5">
        <v>4.1200000000000001E-2</v>
      </c>
      <c r="J198" s="5">
        <v>4.8999999999999998E-3</v>
      </c>
      <c r="K198" s="5"/>
      <c r="L198" s="5"/>
      <c r="M198" s="5"/>
      <c r="N198" s="5">
        <v>0.18759999999999999</v>
      </c>
      <c r="O198" s="5"/>
      <c r="P198" s="5"/>
      <c r="Q198" s="5"/>
      <c r="R198" s="5"/>
      <c r="S198" s="5"/>
      <c r="T198" s="5"/>
      <c r="U198" s="5">
        <v>5.0000000000000001E-4</v>
      </c>
      <c r="V198" s="5">
        <v>5.21E-2</v>
      </c>
      <c r="W198" s="5"/>
      <c r="X198" s="5"/>
      <c r="Y198" s="5"/>
      <c r="Z198" s="5"/>
      <c r="AA198" s="5"/>
      <c r="AB198" s="5"/>
      <c r="AC198" s="67"/>
      <c r="AD198" s="55"/>
    </row>
    <row r="199" spans="1:30" s="52" customFormat="1">
      <c r="A199" s="97"/>
      <c r="B199" s="12"/>
      <c r="C199" s="165"/>
      <c r="D199" s="6">
        <f t="shared" ref="D199" si="297">$C198*D198</f>
        <v>0</v>
      </c>
      <c r="E199" s="6">
        <f t="shared" ref="E199" si="298">$C198*E198</f>
        <v>0</v>
      </c>
      <c r="F199" s="6">
        <f t="shared" ref="F199:O199" si="299">$C198*F198</f>
        <v>13670.179536000001</v>
      </c>
      <c r="G199" s="6">
        <f t="shared" si="299"/>
        <v>0</v>
      </c>
      <c r="H199" s="6">
        <f t="shared" si="299"/>
        <v>207063.01355999999</v>
      </c>
      <c r="I199" s="6">
        <f t="shared" si="299"/>
        <v>12742.339296</v>
      </c>
      <c r="J199" s="6">
        <f t="shared" si="299"/>
        <v>1515.4723920000001</v>
      </c>
      <c r="K199" s="6">
        <f t="shared" si="299"/>
        <v>0</v>
      </c>
      <c r="L199" s="6">
        <f t="shared" si="299"/>
        <v>0</v>
      </c>
      <c r="M199" s="6">
        <f t="shared" si="299"/>
        <v>0</v>
      </c>
      <c r="N199" s="6">
        <f t="shared" si="299"/>
        <v>58020.943008000002</v>
      </c>
      <c r="O199" s="6">
        <f t="shared" si="299"/>
        <v>0</v>
      </c>
      <c r="P199" s="6">
        <f t="shared" ref="P199" si="300">$C198*P198</f>
        <v>0</v>
      </c>
      <c r="Q199" s="6">
        <f t="shared" ref="Q199" si="301">$C198*Q198</f>
        <v>0</v>
      </c>
      <c r="R199" s="6">
        <f t="shared" ref="R199:AB199" si="302">$C198*R198</f>
        <v>0</v>
      </c>
      <c r="S199" s="6">
        <f t="shared" si="302"/>
        <v>0</v>
      </c>
      <c r="T199" s="6">
        <f t="shared" si="302"/>
        <v>0</v>
      </c>
      <c r="U199" s="6">
        <f t="shared" si="302"/>
        <v>154.64004</v>
      </c>
      <c r="V199" s="6">
        <f t="shared" si="302"/>
        <v>16113.492168000001</v>
      </c>
      <c r="W199" s="6">
        <f t="shared" si="302"/>
        <v>0</v>
      </c>
      <c r="X199" s="6">
        <f t="shared" si="302"/>
        <v>0</v>
      </c>
      <c r="Y199" s="6">
        <f t="shared" si="302"/>
        <v>0</v>
      </c>
      <c r="Z199" s="6">
        <f t="shared" si="302"/>
        <v>0</v>
      </c>
      <c r="AA199" s="6">
        <f t="shared" si="302"/>
        <v>0</v>
      </c>
      <c r="AB199" s="6">
        <f t="shared" si="302"/>
        <v>0</v>
      </c>
      <c r="AC199" s="67"/>
      <c r="AD199" s="55"/>
    </row>
    <row r="200" spans="1:30" s="52" customFormat="1">
      <c r="A200" s="96" t="s">
        <v>600</v>
      </c>
      <c r="B200" s="18">
        <f>1107677/2</f>
        <v>553838.5</v>
      </c>
      <c r="C200" s="165">
        <f t="shared" si="272"/>
        <v>46153.21</v>
      </c>
      <c r="D200" s="38">
        <v>1.6500000000000001E-2</v>
      </c>
      <c r="E200" s="38">
        <v>0.1368</v>
      </c>
      <c r="F200" s="38">
        <v>5.7599999999999998E-2</v>
      </c>
      <c r="G200" s="38">
        <v>8.0399999999999999E-2</v>
      </c>
      <c r="H200" s="38">
        <v>4.1099999999999998E-2</v>
      </c>
      <c r="I200" s="38">
        <v>0.13389999999999999</v>
      </c>
      <c r="J200" s="38">
        <v>2.12E-2</v>
      </c>
      <c r="K200" s="38">
        <v>3.2500000000000001E-2</v>
      </c>
      <c r="L200" s="38">
        <v>1.7100000000000001E-2</v>
      </c>
      <c r="M200" s="38">
        <v>2.5999999999999999E-2</v>
      </c>
      <c r="N200" s="38">
        <v>0.13320000000000001</v>
      </c>
      <c r="O200" s="38">
        <v>1.89E-2</v>
      </c>
      <c r="P200" s="38">
        <v>0</v>
      </c>
      <c r="Q200" s="38">
        <v>3.8600000000000002E-2</v>
      </c>
      <c r="R200" s="38">
        <v>1.9E-2</v>
      </c>
      <c r="S200" s="38">
        <v>4.1999999999999997E-3</v>
      </c>
      <c r="T200" s="38">
        <v>5.3999999999999999E-2</v>
      </c>
      <c r="U200" s="38">
        <v>1.78E-2</v>
      </c>
      <c r="V200" s="38">
        <v>3.6700000000000003E-2</v>
      </c>
      <c r="W200" s="38">
        <v>4.7199999999999999E-2</v>
      </c>
      <c r="X200" s="38">
        <v>6.3899999999999998E-2</v>
      </c>
      <c r="Y200" s="38">
        <v>2.5999999999999999E-3</v>
      </c>
      <c r="Z200" s="5">
        <v>0</v>
      </c>
      <c r="AA200" s="5">
        <v>8.0000000000000004E-4</v>
      </c>
      <c r="AB200" s="5">
        <v>0</v>
      </c>
      <c r="AC200" s="67"/>
      <c r="AD200" s="55"/>
    </row>
    <row r="201" spans="1:30" s="52" customFormat="1">
      <c r="A201" s="97"/>
      <c r="B201" s="12"/>
      <c r="C201" s="165"/>
      <c r="D201" s="6">
        <f t="shared" ref="D201" si="303">$C200*D200</f>
        <v>761.52796499999999</v>
      </c>
      <c r="E201" s="6">
        <f t="shared" ref="E201" si="304">$C200*E200</f>
        <v>6313.7591279999997</v>
      </c>
      <c r="F201" s="6">
        <f t="shared" ref="F201:O201" si="305">$C200*F200</f>
        <v>2658.424896</v>
      </c>
      <c r="G201" s="6">
        <f t="shared" si="305"/>
        <v>3710.7180840000001</v>
      </c>
      <c r="H201" s="6">
        <f t="shared" si="305"/>
        <v>1896.8969309999998</v>
      </c>
      <c r="I201" s="6">
        <f t="shared" si="305"/>
        <v>6179.9148189999996</v>
      </c>
      <c r="J201" s="6">
        <f t="shared" si="305"/>
        <v>978.44805199999996</v>
      </c>
      <c r="K201" s="6">
        <f t="shared" si="305"/>
        <v>1499.979325</v>
      </c>
      <c r="L201" s="6">
        <f t="shared" si="305"/>
        <v>789.21989099999996</v>
      </c>
      <c r="M201" s="6">
        <f t="shared" si="305"/>
        <v>1199.9834599999999</v>
      </c>
      <c r="N201" s="6">
        <f t="shared" si="305"/>
        <v>6147.6075720000008</v>
      </c>
      <c r="O201" s="6">
        <f t="shared" si="305"/>
        <v>872.29566899999998</v>
      </c>
      <c r="P201" s="6">
        <f t="shared" ref="P201" si="306">$C200*P200</f>
        <v>0</v>
      </c>
      <c r="Q201" s="6">
        <f t="shared" ref="Q201" si="307">$C200*Q200</f>
        <v>1781.5139060000001</v>
      </c>
      <c r="R201" s="6">
        <f t="shared" ref="R201:AB201" si="308">$C200*R200</f>
        <v>876.91098999999997</v>
      </c>
      <c r="S201" s="6">
        <f t="shared" si="308"/>
        <v>193.84348199999999</v>
      </c>
      <c r="T201" s="6">
        <f t="shared" si="308"/>
        <v>2492.2733399999997</v>
      </c>
      <c r="U201" s="6">
        <f t="shared" si="308"/>
        <v>821.52713799999992</v>
      </c>
      <c r="V201" s="6">
        <f t="shared" si="308"/>
        <v>1693.8228070000002</v>
      </c>
      <c r="W201" s="6">
        <f t="shared" si="308"/>
        <v>2178.4315120000001</v>
      </c>
      <c r="X201" s="6">
        <f t="shared" si="308"/>
        <v>2949.1901189999999</v>
      </c>
      <c r="Y201" s="6">
        <f t="shared" si="308"/>
        <v>119.998346</v>
      </c>
      <c r="Z201" s="6">
        <f t="shared" si="308"/>
        <v>0</v>
      </c>
      <c r="AA201" s="6">
        <f t="shared" si="308"/>
        <v>36.922567999999998</v>
      </c>
      <c r="AB201" s="6">
        <f t="shared" si="308"/>
        <v>0</v>
      </c>
      <c r="AC201" s="67"/>
      <c r="AD201" s="55"/>
    </row>
    <row r="202" spans="1:30" s="52" customFormat="1">
      <c r="A202" s="96" t="s">
        <v>603</v>
      </c>
      <c r="B202" s="18">
        <f>1107677/2</f>
        <v>553838.5</v>
      </c>
      <c r="C202" s="165">
        <f t="shared" si="272"/>
        <v>46153.21</v>
      </c>
      <c r="D202" s="5">
        <v>0</v>
      </c>
      <c r="E202" s="5"/>
      <c r="F202" s="5">
        <v>3.9800000000000002E-2</v>
      </c>
      <c r="G202" s="5">
        <v>2.9999999999999997E-4</v>
      </c>
      <c r="H202" s="5">
        <v>0.20979999999999999</v>
      </c>
      <c r="I202" s="5"/>
      <c r="J202" s="5"/>
      <c r="K202" s="5"/>
      <c r="L202" s="5">
        <v>1E-4</v>
      </c>
      <c r="M202" s="5">
        <v>2.0000000000000001E-4</v>
      </c>
      <c r="N202" s="5">
        <v>0.3206</v>
      </c>
      <c r="O202" s="5"/>
      <c r="P202" s="5"/>
      <c r="Q202" s="5">
        <v>7.0499999999999993E-2</v>
      </c>
      <c r="R202" s="5"/>
      <c r="S202" s="5">
        <v>8.0999999999999996E-3</v>
      </c>
      <c r="T202" s="5">
        <v>0</v>
      </c>
      <c r="U202" s="5"/>
      <c r="V202" s="5">
        <v>0.17699999999999999</v>
      </c>
      <c r="W202" s="5">
        <v>2.7199999999999998E-2</v>
      </c>
      <c r="X202" s="5">
        <v>0.14069999999999999</v>
      </c>
      <c r="Y202" s="5">
        <v>5.7000000000000002E-3</v>
      </c>
      <c r="Z202" s="5"/>
      <c r="AA202" s="5"/>
      <c r="AB202" s="5"/>
      <c r="AC202" s="67"/>
      <c r="AD202" s="55"/>
    </row>
    <row r="203" spans="1:30" s="52" customFormat="1">
      <c r="A203" s="97"/>
      <c r="B203" s="12"/>
      <c r="C203" s="165"/>
      <c r="D203" s="6">
        <f t="shared" ref="D203" si="309">$C202*D202</f>
        <v>0</v>
      </c>
      <c r="E203" s="6">
        <f t="shared" ref="E203" si="310">$C202*E202</f>
        <v>0</v>
      </c>
      <c r="F203" s="6">
        <f t="shared" ref="F203:O203" si="311">$C202*F202</f>
        <v>1836.8977580000001</v>
      </c>
      <c r="G203" s="6">
        <f t="shared" si="311"/>
        <v>13.845962999999999</v>
      </c>
      <c r="H203" s="6">
        <f t="shared" si="311"/>
        <v>9682.9434579999997</v>
      </c>
      <c r="I203" s="6">
        <f t="shared" si="311"/>
        <v>0</v>
      </c>
      <c r="J203" s="6">
        <f t="shared" si="311"/>
        <v>0</v>
      </c>
      <c r="K203" s="6">
        <f t="shared" si="311"/>
        <v>0</v>
      </c>
      <c r="L203" s="6">
        <f t="shared" si="311"/>
        <v>4.6153209999999998</v>
      </c>
      <c r="M203" s="6">
        <f t="shared" si="311"/>
        <v>9.2306419999999996</v>
      </c>
      <c r="N203" s="6">
        <f t="shared" si="311"/>
        <v>14796.719126</v>
      </c>
      <c r="O203" s="6">
        <f t="shared" si="311"/>
        <v>0</v>
      </c>
      <c r="P203" s="6">
        <f t="shared" ref="P203" si="312">$C202*P202</f>
        <v>0</v>
      </c>
      <c r="Q203" s="6">
        <f t="shared" ref="Q203" si="313">$C202*Q202</f>
        <v>3253.8013049999995</v>
      </c>
      <c r="R203" s="6">
        <f t="shared" ref="R203:AB203" si="314">$C202*R202</f>
        <v>0</v>
      </c>
      <c r="S203" s="6">
        <f t="shared" si="314"/>
        <v>373.84100099999995</v>
      </c>
      <c r="T203" s="6">
        <f t="shared" si="314"/>
        <v>0</v>
      </c>
      <c r="U203" s="6">
        <f t="shared" si="314"/>
        <v>0</v>
      </c>
      <c r="V203" s="6">
        <f t="shared" si="314"/>
        <v>8169.1181699999997</v>
      </c>
      <c r="W203" s="6">
        <f t="shared" si="314"/>
        <v>1255.3673119999999</v>
      </c>
      <c r="X203" s="6">
        <f t="shared" si="314"/>
        <v>6493.7566469999992</v>
      </c>
      <c r="Y203" s="6">
        <f t="shared" si="314"/>
        <v>263.07329700000003</v>
      </c>
      <c r="Z203" s="6">
        <f t="shared" si="314"/>
        <v>0</v>
      </c>
      <c r="AA203" s="6">
        <f t="shared" si="314"/>
        <v>0</v>
      </c>
      <c r="AB203" s="6">
        <f t="shared" si="314"/>
        <v>0</v>
      </c>
      <c r="AC203" s="67"/>
      <c r="AD203" s="55"/>
    </row>
    <row r="204" spans="1:30" s="52" customFormat="1">
      <c r="A204" s="96" t="s">
        <v>601</v>
      </c>
      <c r="B204" s="18">
        <v>44722</v>
      </c>
      <c r="C204" s="165">
        <f t="shared" si="272"/>
        <v>3726.83</v>
      </c>
      <c r="D204" s="5"/>
      <c r="E204" s="5">
        <v>2.2499999999999999E-2</v>
      </c>
      <c r="F204" s="5">
        <v>2.58E-2</v>
      </c>
      <c r="G204" s="5"/>
      <c r="H204" s="5">
        <v>0.4461</v>
      </c>
      <c r="I204" s="5">
        <v>5.1000000000000004E-3</v>
      </c>
      <c r="J204" s="5">
        <v>4.0000000000000001E-3</v>
      </c>
      <c r="K204" s="5">
        <v>1.3899999999999999E-2</v>
      </c>
      <c r="L204" s="5">
        <v>1.4E-3</v>
      </c>
      <c r="M204" s="5"/>
      <c r="N204" s="5">
        <v>0.27050000000000002</v>
      </c>
      <c r="O204" s="5">
        <v>5.1999999999999998E-3</v>
      </c>
      <c r="P204" s="5"/>
      <c r="Q204" s="5"/>
      <c r="R204" s="5"/>
      <c r="S204" s="5"/>
      <c r="T204" s="5"/>
      <c r="U204" s="5">
        <v>2.0000000000000001E-4</v>
      </c>
      <c r="V204" s="5">
        <v>0.20530000000000001</v>
      </c>
      <c r="W204" s="5"/>
      <c r="X204" s="5"/>
      <c r="Y204" s="5"/>
      <c r="Z204" s="5"/>
      <c r="AA204" s="5"/>
      <c r="AB204" s="5"/>
      <c r="AC204" s="67"/>
      <c r="AD204" s="55"/>
    </row>
    <row r="205" spans="1:30" s="52" customFormat="1">
      <c r="A205" s="97"/>
      <c r="B205" s="12"/>
      <c r="C205" s="165"/>
      <c r="D205" s="6">
        <f t="shared" ref="D205" si="315">$C204*D204</f>
        <v>0</v>
      </c>
      <c r="E205" s="6">
        <f t="shared" ref="E205" si="316">$C204*E204</f>
        <v>83.853674999999996</v>
      </c>
      <c r="F205" s="6">
        <f t="shared" ref="F205:O205" si="317">$C204*F204</f>
        <v>96.152214000000001</v>
      </c>
      <c r="G205" s="6">
        <f t="shared" si="317"/>
        <v>0</v>
      </c>
      <c r="H205" s="6">
        <f t="shared" si="317"/>
        <v>1662.538863</v>
      </c>
      <c r="I205" s="6">
        <f t="shared" si="317"/>
        <v>19.006833</v>
      </c>
      <c r="J205" s="6">
        <f t="shared" si="317"/>
        <v>14.90732</v>
      </c>
      <c r="K205" s="6">
        <f t="shared" si="317"/>
        <v>51.802936999999993</v>
      </c>
      <c r="L205" s="6">
        <f t="shared" si="317"/>
        <v>5.217562</v>
      </c>
      <c r="M205" s="6">
        <f t="shared" si="317"/>
        <v>0</v>
      </c>
      <c r="N205" s="6">
        <f t="shared" si="317"/>
        <v>1008.107515</v>
      </c>
      <c r="O205" s="6">
        <f t="shared" si="317"/>
        <v>19.379515999999999</v>
      </c>
      <c r="P205" s="6">
        <f t="shared" ref="P205" si="318">$C204*P204</f>
        <v>0</v>
      </c>
      <c r="Q205" s="6">
        <f t="shared" ref="Q205" si="319">$C204*Q204</f>
        <v>0</v>
      </c>
      <c r="R205" s="6">
        <f t="shared" ref="R205:AB205" si="320">$C204*R204</f>
        <v>0</v>
      </c>
      <c r="S205" s="6">
        <f t="shared" si="320"/>
        <v>0</v>
      </c>
      <c r="T205" s="6">
        <f t="shared" si="320"/>
        <v>0</v>
      </c>
      <c r="U205" s="6">
        <f t="shared" si="320"/>
        <v>0.74536599999999997</v>
      </c>
      <c r="V205" s="6">
        <f t="shared" si="320"/>
        <v>765.118199</v>
      </c>
      <c r="W205" s="6">
        <f t="shared" si="320"/>
        <v>0</v>
      </c>
      <c r="X205" s="6">
        <f t="shared" si="320"/>
        <v>0</v>
      </c>
      <c r="Y205" s="6">
        <f t="shared" si="320"/>
        <v>0</v>
      </c>
      <c r="Z205" s="6">
        <f t="shared" si="320"/>
        <v>0</v>
      </c>
      <c r="AA205" s="6">
        <f t="shared" si="320"/>
        <v>0</v>
      </c>
      <c r="AB205" s="6">
        <f t="shared" si="320"/>
        <v>0</v>
      </c>
      <c r="AC205" s="67"/>
      <c r="AD205" s="55"/>
    </row>
    <row r="206" spans="1:30" s="52" customFormat="1">
      <c r="A206" s="96" t="s">
        <v>602</v>
      </c>
      <c r="B206" s="18">
        <v>1521876</v>
      </c>
      <c r="C206" s="165">
        <f t="shared" si="272"/>
        <v>126823</v>
      </c>
      <c r="D206" s="5"/>
      <c r="E206" s="5">
        <v>2.2499999999999999E-2</v>
      </c>
      <c r="F206" s="5">
        <v>2.58E-2</v>
      </c>
      <c r="G206" s="5"/>
      <c r="H206" s="5">
        <v>0.4461</v>
      </c>
      <c r="I206" s="5">
        <v>5.1000000000000004E-3</v>
      </c>
      <c r="J206" s="5">
        <v>4.0000000000000001E-3</v>
      </c>
      <c r="K206" s="5">
        <v>1.3899999999999999E-2</v>
      </c>
      <c r="L206" s="5">
        <v>1.4E-3</v>
      </c>
      <c r="M206" s="5"/>
      <c r="N206" s="5">
        <v>0.27050000000000002</v>
      </c>
      <c r="O206" s="5">
        <v>5.1999999999999998E-3</v>
      </c>
      <c r="P206" s="5"/>
      <c r="Q206" s="5"/>
      <c r="R206" s="5"/>
      <c r="S206" s="5"/>
      <c r="T206" s="5"/>
      <c r="U206" s="5">
        <v>2.0000000000000001E-4</v>
      </c>
      <c r="V206" s="5">
        <v>0.20530000000000001</v>
      </c>
      <c r="W206" s="5"/>
      <c r="X206" s="5"/>
      <c r="Y206" s="5"/>
      <c r="Z206" s="5"/>
      <c r="AA206" s="5"/>
      <c r="AB206" s="5"/>
      <c r="AC206" s="67"/>
      <c r="AD206" s="55"/>
    </row>
    <row r="207" spans="1:30" s="52" customFormat="1">
      <c r="A207" s="97"/>
      <c r="B207" s="12"/>
      <c r="C207" s="165"/>
      <c r="D207" s="6">
        <f t="shared" ref="D207:O211" si="321">$C206*D206</f>
        <v>0</v>
      </c>
      <c r="E207" s="6">
        <f t="shared" ref="E207:O209" si="322">$C206*E206</f>
        <v>2853.5174999999999</v>
      </c>
      <c r="F207" s="6">
        <f t="shared" ref="F207:O207" si="323">$C206*F206</f>
        <v>3272.0333999999998</v>
      </c>
      <c r="G207" s="6">
        <f t="shared" si="323"/>
        <v>0</v>
      </c>
      <c r="H207" s="6">
        <f t="shared" si="323"/>
        <v>56575.740299999998</v>
      </c>
      <c r="I207" s="6">
        <f t="shared" si="323"/>
        <v>646.79730000000006</v>
      </c>
      <c r="J207" s="6">
        <f t="shared" si="323"/>
        <v>507.29200000000003</v>
      </c>
      <c r="K207" s="6">
        <f t="shared" si="323"/>
        <v>1762.8397</v>
      </c>
      <c r="L207" s="6">
        <f t="shared" si="323"/>
        <v>177.5522</v>
      </c>
      <c r="M207" s="6">
        <f t="shared" si="323"/>
        <v>0</v>
      </c>
      <c r="N207" s="6">
        <f t="shared" si="323"/>
        <v>34305.621500000001</v>
      </c>
      <c r="O207" s="6">
        <f t="shared" si="323"/>
        <v>659.4796</v>
      </c>
      <c r="P207" s="6">
        <f t="shared" ref="P207:AB211" si="324">$C206*P206</f>
        <v>0</v>
      </c>
      <c r="Q207" s="6">
        <f t="shared" ref="Q207:AB209" si="325">$C206*Q206</f>
        <v>0</v>
      </c>
      <c r="R207" s="6">
        <f t="shared" ref="R207:AB207" si="326">$C206*R206</f>
        <v>0</v>
      </c>
      <c r="S207" s="6">
        <f t="shared" si="326"/>
        <v>0</v>
      </c>
      <c r="T207" s="6">
        <f t="shared" si="326"/>
        <v>0</v>
      </c>
      <c r="U207" s="6">
        <f t="shared" si="326"/>
        <v>25.364600000000003</v>
      </c>
      <c r="V207" s="6">
        <f t="shared" si="326"/>
        <v>26036.761900000001</v>
      </c>
      <c r="W207" s="6">
        <f t="shared" si="326"/>
        <v>0</v>
      </c>
      <c r="X207" s="6">
        <f t="shared" si="326"/>
        <v>0</v>
      </c>
      <c r="Y207" s="6">
        <f t="shared" si="326"/>
        <v>0</v>
      </c>
      <c r="Z207" s="6">
        <f t="shared" si="326"/>
        <v>0</v>
      </c>
      <c r="AA207" s="6">
        <f t="shared" si="326"/>
        <v>0</v>
      </c>
      <c r="AB207" s="6">
        <f t="shared" si="326"/>
        <v>0</v>
      </c>
      <c r="AC207" s="67"/>
      <c r="AD207" s="55"/>
    </row>
    <row r="208" spans="1:30" s="52" customFormat="1">
      <c r="A208" s="96" t="s">
        <v>617</v>
      </c>
      <c r="B208" s="18">
        <v>4583248</v>
      </c>
      <c r="C208" s="165">
        <f t="shared" si="272"/>
        <v>381937.33</v>
      </c>
      <c r="D208" s="5"/>
      <c r="E208" s="5">
        <v>2.2499999999999999E-2</v>
      </c>
      <c r="F208" s="5">
        <v>2.58E-2</v>
      </c>
      <c r="G208" s="5"/>
      <c r="H208" s="5">
        <v>0.4461</v>
      </c>
      <c r="I208" s="5">
        <v>5.1000000000000004E-3</v>
      </c>
      <c r="J208" s="5">
        <v>4.0000000000000001E-3</v>
      </c>
      <c r="K208" s="5">
        <v>1.3899999999999999E-2</v>
      </c>
      <c r="L208" s="5">
        <v>1.4E-3</v>
      </c>
      <c r="M208" s="5"/>
      <c r="N208" s="5">
        <v>0.27050000000000002</v>
      </c>
      <c r="O208" s="5">
        <v>5.1999999999999998E-3</v>
      </c>
      <c r="P208" s="5"/>
      <c r="Q208" s="5"/>
      <c r="R208" s="5"/>
      <c r="S208" s="5"/>
      <c r="T208" s="5"/>
      <c r="U208" s="5">
        <v>2.0000000000000001E-4</v>
      </c>
      <c r="V208" s="5">
        <v>0.20530000000000001</v>
      </c>
      <c r="W208" s="5"/>
      <c r="X208" s="5"/>
      <c r="Y208" s="5"/>
      <c r="Z208" s="5"/>
      <c r="AA208" s="5"/>
      <c r="AB208" s="5"/>
      <c r="AC208" s="67"/>
      <c r="AD208" s="55"/>
    </row>
    <row r="209" spans="1:30" s="52" customFormat="1">
      <c r="A209" s="97"/>
      <c r="B209" s="12"/>
      <c r="C209" s="165"/>
      <c r="D209" s="6">
        <f t="shared" si="321"/>
        <v>0</v>
      </c>
      <c r="E209" s="6">
        <f t="shared" si="322"/>
        <v>8593.5899250000002</v>
      </c>
      <c r="F209" s="6">
        <f t="shared" si="322"/>
        <v>9853.9831140000006</v>
      </c>
      <c r="G209" s="6">
        <f t="shared" si="322"/>
        <v>0</v>
      </c>
      <c r="H209" s="6">
        <f t="shared" si="322"/>
        <v>170382.24291299999</v>
      </c>
      <c r="I209" s="6">
        <f t="shared" si="322"/>
        <v>1947.8803830000002</v>
      </c>
      <c r="J209" s="6">
        <f t="shared" si="322"/>
        <v>1527.7493200000001</v>
      </c>
      <c r="K209" s="6">
        <f t="shared" si="322"/>
        <v>5308.928887</v>
      </c>
      <c r="L209" s="6">
        <f t="shared" si="322"/>
        <v>534.71226200000001</v>
      </c>
      <c r="M209" s="6">
        <f t="shared" si="322"/>
        <v>0</v>
      </c>
      <c r="N209" s="6">
        <f t="shared" si="322"/>
        <v>103314.04776500001</v>
      </c>
      <c r="O209" s="6">
        <f t="shared" si="322"/>
        <v>1986.074116</v>
      </c>
      <c r="P209" s="6">
        <f t="shared" si="324"/>
        <v>0</v>
      </c>
      <c r="Q209" s="6">
        <f t="shared" si="325"/>
        <v>0</v>
      </c>
      <c r="R209" s="6">
        <f t="shared" si="325"/>
        <v>0</v>
      </c>
      <c r="S209" s="6">
        <f t="shared" si="325"/>
        <v>0</v>
      </c>
      <c r="T209" s="6">
        <f t="shared" si="325"/>
        <v>0</v>
      </c>
      <c r="U209" s="6">
        <f t="shared" si="325"/>
        <v>76.387466000000003</v>
      </c>
      <c r="V209" s="6">
        <f t="shared" si="325"/>
        <v>78411.733849000011</v>
      </c>
      <c r="W209" s="6">
        <f t="shared" si="325"/>
        <v>0</v>
      </c>
      <c r="X209" s="6">
        <f t="shared" si="325"/>
        <v>0</v>
      </c>
      <c r="Y209" s="6">
        <f t="shared" si="325"/>
        <v>0</v>
      </c>
      <c r="Z209" s="6">
        <f t="shared" si="325"/>
        <v>0</v>
      </c>
      <c r="AA209" s="6">
        <f t="shared" si="325"/>
        <v>0</v>
      </c>
      <c r="AB209" s="6">
        <f t="shared" si="325"/>
        <v>0</v>
      </c>
      <c r="AC209" s="67"/>
      <c r="AD209" s="55"/>
    </row>
    <row r="210" spans="1:30" s="52" customFormat="1">
      <c r="A210" s="96" t="s">
        <v>618</v>
      </c>
      <c r="B210" s="18">
        <v>5922163</v>
      </c>
      <c r="C210" s="165">
        <f t="shared" si="272"/>
        <v>493513.58</v>
      </c>
      <c r="D210" s="5"/>
      <c r="E210" s="5">
        <v>2.2499999999999999E-2</v>
      </c>
      <c r="F210" s="5">
        <v>2.58E-2</v>
      </c>
      <c r="G210" s="5"/>
      <c r="H210" s="5">
        <v>0.4461</v>
      </c>
      <c r="I210" s="5">
        <v>5.1000000000000004E-3</v>
      </c>
      <c r="J210" s="5">
        <v>4.0000000000000001E-3</v>
      </c>
      <c r="K210" s="5">
        <v>1.3899999999999999E-2</v>
      </c>
      <c r="L210" s="5">
        <v>1.4E-3</v>
      </c>
      <c r="M210" s="5"/>
      <c r="N210" s="5">
        <v>0.27050000000000002</v>
      </c>
      <c r="O210" s="5">
        <v>5.1999999999999998E-3</v>
      </c>
      <c r="P210" s="5"/>
      <c r="Q210" s="5"/>
      <c r="R210" s="5"/>
      <c r="S210" s="5"/>
      <c r="T210" s="5"/>
      <c r="U210" s="5">
        <v>2.0000000000000001E-4</v>
      </c>
      <c r="V210" s="5">
        <v>0.20530000000000001</v>
      </c>
      <c r="W210" s="5"/>
      <c r="X210" s="5"/>
      <c r="Y210" s="5"/>
      <c r="Z210" s="5"/>
      <c r="AA210" s="5"/>
      <c r="AB210" s="5"/>
      <c r="AC210" s="67"/>
      <c r="AD210" s="55"/>
    </row>
    <row r="211" spans="1:30" s="52" customFormat="1">
      <c r="A211" s="97"/>
      <c r="B211" s="12"/>
      <c r="C211" s="164"/>
      <c r="D211" s="6">
        <f t="shared" si="321"/>
        <v>0</v>
      </c>
      <c r="E211" s="6">
        <f t="shared" si="321"/>
        <v>11104.055549999999</v>
      </c>
      <c r="F211" s="6">
        <f t="shared" si="321"/>
        <v>12732.650364000001</v>
      </c>
      <c r="G211" s="6">
        <f t="shared" si="321"/>
        <v>0</v>
      </c>
      <c r="H211" s="6">
        <f t="shared" si="321"/>
        <v>220156.40803799999</v>
      </c>
      <c r="I211" s="6">
        <f t="shared" si="321"/>
        <v>2516.9192580000004</v>
      </c>
      <c r="J211" s="6">
        <f t="shared" si="321"/>
        <v>1974.0543200000002</v>
      </c>
      <c r="K211" s="6">
        <f t="shared" si="321"/>
        <v>6859.8387619999994</v>
      </c>
      <c r="L211" s="6">
        <f t="shared" si="321"/>
        <v>690.91901200000007</v>
      </c>
      <c r="M211" s="6">
        <f t="shared" si="321"/>
        <v>0</v>
      </c>
      <c r="N211" s="6">
        <f t="shared" si="321"/>
        <v>133495.42339000001</v>
      </c>
      <c r="O211" s="6">
        <f t="shared" si="321"/>
        <v>2566.2706159999998</v>
      </c>
      <c r="P211" s="6">
        <f t="shared" si="324"/>
        <v>0</v>
      </c>
      <c r="Q211" s="6">
        <f t="shared" si="324"/>
        <v>0</v>
      </c>
      <c r="R211" s="6">
        <f t="shared" si="324"/>
        <v>0</v>
      </c>
      <c r="S211" s="6">
        <f t="shared" si="324"/>
        <v>0</v>
      </c>
      <c r="T211" s="6">
        <f t="shared" si="324"/>
        <v>0</v>
      </c>
      <c r="U211" s="6">
        <f t="shared" si="324"/>
        <v>98.702716000000009</v>
      </c>
      <c r="V211" s="6">
        <f t="shared" si="324"/>
        <v>101318.33797400001</v>
      </c>
      <c r="W211" s="6">
        <f t="shared" si="324"/>
        <v>0</v>
      </c>
      <c r="X211" s="6">
        <f t="shared" si="324"/>
        <v>0</v>
      </c>
      <c r="Y211" s="6">
        <f t="shared" si="324"/>
        <v>0</v>
      </c>
      <c r="Z211" s="6">
        <f t="shared" si="324"/>
        <v>0</v>
      </c>
      <c r="AA211" s="6">
        <f t="shared" si="324"/>
        <v>0</v>
      </c>
      <c r="AB211" s="6">
        <f t="shared" si="324"/>
        <v>0</v>
      </c>
      <c r="AC211" s="67"/>
      <c r="AD211" s="55"/>
    </row>
    <row r="212" spans="1:30" s="52" customFormat="1">
      <c r="A212" s="16" t="s">
        <v>50</v>
      </c>
      <c r="B212" s="9">
        <f>SUM(B186:B210)</f>
        <v>46589130</v>
      </c>
      <c r="C212" s="166">
        <f>SUM(C186:C211)</f>
        <v>3882427.4800000004</v>
      </c>
      <c r="D212" s="9">
        <f>D187+D189+D191+D193+D195+D197+D199+D201+D203+D205+D207+D209+D211</f>
        <v>20902.027664999998</v>
      </c>
      <c r="E212" s="9">
        <f t="shared" ref="E212:AB212" si="327">E187+E189+E191+E193+E195+E197+E199+E201+E203+E205+E207+E209+E211</f>
        <v>28948.775777999996</v>
      </c>
      <c r="F212" s="9">
        <f t="shared" si="327"/>
        <v>73570.678883999994</v>
      </c>
      <c r="G212" s="9">
        <f t="shared" si="327"/>
        <v>3724.5640470000003</v>
      </c>
      <c r="H212" s="9">
        <f t="shared" si="327"/>
        <v>2416803.1439990001</v>
      </c>
      <c r="I212" s="9">
        <f t="shared" si="327"/>
        <v>34208.650884999995</v>
      </c>
      <c r="J212" s="9">
        <f t="shared" si="327"/>
        <v>7725.7725709999995</v>
      </c>
      <c r="K212" s="9">
        <f t="shared" si="327"/>
        <v>15483.389610999999</v>
      </c>
      <c r="L212" s="9">
        <f t="shared" si="327"/>
        <v>2202.2362480000002</v>
      </c>
      <c r="M212" s="9">
        <f t="shared" si="327"/>
        <v>38916.705207000006</v>
      </c>
      <c r="N212" s="9">
        <f t="shared" si="327"/>
        <v>601592.24311400007</v>
      </c>
      <c r="O212" s="9">
        <f t="shared" si="327"/>
        <v>6103.4995170000002</v>
      </c>
      <c r="P212" s="9">
        <f t="shared" si="327"/>
        <v>0</v>
      </c>
      <c r="Q212" s="9">
        <f t="shared" si="327"/>
        <v>26608.028223000001</v>
      </c>
      <c r="R212" s="9">
        <f t="shared" si="327"/>
        <v>33839.834429999995</v>
      </c>
      <c r="S212" s="9">
        <f t="shared" si="327"/>
        <v>2693.6261179999992</v>
      </c>
      <c r="T212" s="9">
        <f t="shared" si="327"/>
        <v>73541.40031099999</v>
      </c>
      <c r="U212" s="9">
        <f t="shared" si="327"/>
        <v>1300.6172410000001</v>
      </c>
      <c r="V212" s="9">
        <f t="shared" si="327"/>
        <v>403945.134793</v>
      </c>
      <c r="W212" s="9">
        <f t="shared" si="327"/>
        <v>47155.250877000006</v>
      </c>
      <c r="X212" s="9">
        <f t="shared" si="327"/>
        <v>40929.261296999997</v>
      </c>
      <c r="Y212" s="9">
        <f t="shared" si="327"/>
        <v>1546.7449590000001</v>
      </c>
      <c r="Z212" s="9">
        <f t="shared" si="327"/>
        <v>648.97165699999994</v>
      </c>
      <c r="AA212" s="9">
        <f t="shared" si="327"/>
        <v>36.922567999999998</v>
      </c>
      <c r="AB212" s="9">
        <f t="shared" si="327"/>
        <v>0</v>
      </c>
      <c r="AC212" s="67"/>
      <c r="AD212" s="55"/>
    </row>
    <row r="213" spans="1:30" s="52" customFormat="1">
      <c r="A213" s="34"/>
      <c r="B213" s="22"/>
      <c r="C213" s="166"/>
      <c r="D213" s="9"/>
      <c r="E213" s="36"/>
      <c r="F213" s="36"/>
      <c r="G213" s="36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9"/>
      <c r="X213" s="22"/>
      <c r="Y213" s="22"/>
      <c r="Z213" s="22"/>
      <c r="AA213" s="22"/>
      <c r="AB213" s="22"/>
      <c r="AC213" s="67"/>
      <c r="AD213" s="55"/>
    </row>
    <row r="214" spans="1:30" s="52" customFormat="1">
      <c r="A214" s="34"/>
      <c r="B214" s="22"/>
      <c r="C214" s="167"/>
      <c r="D214" s="9"/>
      <c r="E214" s="36"/>
      <c r="F214" s="22"/>
      <c r="G214" s="22"/>
      <c r="H214" s="41"/>
      <c r="I214" s="25"/>
      <c r="J214" s="22"/>
      <c r="K214" s="22"/>
      <c r="L214" s="22"/>
      <c r="M214" s="13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67"/>
      <c r="AD214" s="55"/>
    </row>
    <row r="215" spans="1:30" s="52" customFormat="1" ht="13.8" thickBot="1">
      <c r="A215" s="80" t="s">
        <v>598</v>
      </c>
      <c r="B215" s="81"/>
      <c r="C215" s="159"/>
      <c r="D215" s="81"/>
      <c r="E215" s="81"/>
      <c r="F215" s="8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67"/>
      <c r="AD215" s="55"/>
    </row>
    <row r="216" spans="1:30" s="52" customFormat="1" ht="13.8" thickBot="1">
      <c r="A216" s="113" t="s">
        <v>1</v>
      </c>
      <c r="B216" s="114" t="s">
        <v>2</v>
      </c>
      <c r="C216" s="160" t="s">
        <v>3</v>
      </c>
      <c r="D216" s="211" t="s">
        <v>4</v>
      </c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123"/>
      <c r="AA216" s="123"/>
      <c r="AB216" s="123"/>
      <c r="AC216" s="67"/>
      <c r="AD216" s="55"/>
    </row>
    <row r="217" spans="1:30" s="52" customFormat="1">
      <c r="A217" s="115" t="s">
        <v>5</v>
      </c>
      <c r="B217" s="116" t="s">
        <v>6</v>
      </c>
      <c r="C217" s="161" t="s">
        <v>6</v>
      </c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9"/>
      <c r="Z217" s="116" t="s">
        <v>7</v>
      </c>
      <c r="AA217" s="116"/>
      <c r="AB217" s="116"/>
      <c r="AC217" s="67"/>
      <c r="AD217" s="55"/>
    </row>
    <row r="218" spans="1:30" s="52" customFormat="1">
      <c r="A218" s="115" t="s">
        <v>8</v>
      </c>
      <c r="B218" s="116" t="s">
        <v>9</v>
      </c>
      <c r="C218" s="161" t="s">
        <v>9</v>
      </c>
      <c r="D218" s="120" t="s">
        <v>10</v>
      </c>
      <c r="E218" s="116" t="s">
        <v>11</v>
      </c>
      <c r="F218" s="116" t="s">
        <v>12</v>
      </c>
      <c r="G218" s="116" t="s">
        <v>13</v>
      </c>
      <c r="H218" s="116" t="s">
        <v>14</v>
      </c>
      <c r="I218" s="116" t="s">
        <v>15</v>
      </c>
      <c r="J218" s="116" t="s">
        <v>16</v>
      </c>
      <c r="K218" s="116" t="s">
        <v>17</v>
      </c>
      <c r="L218" s="116" t="s">
        <v>18</v>
      </c>
      <c r="M218" s="116" t="s">
        <v>19</v>
      </c>
      <c r="N218" s="116" t="s">
        <v>20</v>
      </c>
      <c r="O218" s="116" t="s">
        <v>175</v>
      </c>
      <c r="P218" s="116" t="s">
        <v>21</v>
      </c>
      <c r="Q218" s="116" t="s">
        <v>22</v>
      </c>
      <c r="R218" s="116" t="s">
        <v>23</v>
      </c>
      <c r="S218" s="116" t="s">
        <v>24</v>
      </c>
      <c r="T218" s="116" t="s">
        <v>25</v>
      </c>
      <c r="U218" s="116" t="s">
        <v>26</v>
      </c>
      <c r="V218" s="116" t="s">
        <v>27</v>
      </c>
      <c r="W218" s="116" t="s">
        <v>28</v>
      </c>
      <c r="X218" s="116" t="s">
        <v>29</v>
      </c>
      <c r="Y218" s="116" t="s">
        <v>30</v>
      </c>
      <c r="Z218" s="116" t="s">
        <v>31</v>
      </c>
      <c r="AA218" s="116" t="s">
        <v>493</v>
      </c>
      <c r="AB218" s="116" t="s">
        <v>476</v>
      </c>
      <c r="AC218" s="67"/>
      <c r="AD218" s="55"/>
    </row>
    <row r="219" spans="1:30" s="52" customFormat="1">
      <c r="A219" s="115"/>
      <c r="B219" s="116"/>
      <c r="C219" s="161" t="s">
        <v>638</v>
      </c>
      <c r="D219" s="121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67"/>
      <c r="AD219" s="55"/>
    </row>
    <row r="220" spans="1:30" s="52" customFormat="1">
      <c r="A220" s="96" t="s">
        <v>60</v>
      </c>
      <c r="B220" s="215">
        <f>185569.02/2</f>
        <v>92784.51</v>
      </c>
      <c r="C220" s="199">
        <f>ROUND(B220/12,2)</f>
        <v>7732.04</v>
      </c>
      <c r="D220" s="38">
        <v>1.6500000000000001E-2</v>
      </c>
      <c r="E220" s="38">
        <v>0.1368</v>
      </c>
      <c r="F220" s="38">
        <v>5.7599999999999998E-2</v>
      </c>
      <c r="G220" s="38">
        <v>8.0399999999999999E-2</v>
      </c>
      <c r="H220" s="38">
        <v>4.1099999999999998E-2</v>
      </c>
      <c r="I220" s="38">
        <v>0.13389999999999999</v>
      </c>
      <c r="J220" s="38">
        <v>2.12E-2</v>
      </c>
      <c r="K220" s="38">
        <v>3.2500000000000001E-2</v>
      </c>
      <c r="L220" s="38">
        <v>1.7100000000000001E-2</v>
      </c>
      <c r="M220" s="38">
        <v>2.5999999999999999E-2</v>
      </c>
      <c r="N220" s="38">
        <v>0.13320000000000001</v>
      </c>
      <c r="O220" s="38">
        <v>1.89E-2</v>
      </c>
      <c r="P220" s="38">
        <v>0</v>
      </c>
      <c r="Q220" s="38">
        <v>3.8600000000000002E-2</v>
      </c>
      <c r="R220" s="38">
        <v>1.9E-2</v>
      </c>
      <c r="S220" s="38">
        <v>4.1999999999999997E-3</v>
      </c>
      <c r="T220" s="38">
        <v>5.3999999999999999E-2</v>
      </c>
      <c r="U220" s="38">
        <v>1.78E-2</v>
      </c>
      <c r="V220" s="38">
        <v>3.6700000000000003E-2</v>
      </c>
      <c r="W220" s="38">
        <v>4.7199999999999999E-2</v>
      </c>
      <c r="X220" s="38">
        <v>6.3899999999999998E-2</v>
      </c>
      <c r="Y220" s="38">
        <v>2.5999999999999999E-3</v>
      </c>
      <c r="Z220" s="5">
        <v>0</v>
      </c>
      <c r="AA220" s="5">
        <v>8.0000000000000004E-4</v>
      </c>
      <c r="AB220" s="5">
        <v>0</v>
      </c>
      <c r="AC220" s="67"/>
      <c r="AD220" s="55"/>
    </row>
    <row r="221" spans="1:30" s="52" customFormat="1">
      <c r="A221" s="97"/>
      <c r="B221" s="30"/>
      <c r="C221" s="199"/>
      <c r="D221" s="6">
        <f t="shared" ref="D221" si="328">$C220*D220</f>
        <v>127.57866</v>
      </c>
      <c r="E221" s="6">
        <f t="shared" ref="E221" si="329">$C220*E220</f>
        <v>1057.743072</v>
      </c>
      <c r="F221" s="6">
        <f t="shared" ref="F221:O221" si="330">$C220*F220</f>
        <v>445.36550399999999</v>
      </c>
      <c r="G221" s="6">
        <f t="shared" si="330"/>
        <v>621.65601600000002</v>
      </c>
      <c r="H221" s="6">
        <f t="shared" si="330"/>
        <v>317.78684399999997</v>
      </c>
      <c r="I221" s="6">
        <f t="shared" si="330"/>
        <v>1035.320156</v>
      </c>
      <c r="J221" s="6">
        <f t="shared" si="330"/>
        <v>163.91924800000001</v>
      </c>
      <c r="K221" s="6">
        <f t="shared" si="330"/>
        <v>251.29130000000001</v>
      </c>
      <c r="L221" s="6">
        <f t="shared" si="330"/>
        <v>132.217884</v>
      </c>
      <c r="M221" s="6">
        <f t="shared" si="330"/>
        <v>201.03304</v>
      </c>
      <c r="N221" s="6">
        <f t="shared" si="330"/>
        <v>1029.9077280000001</v>
      </c>
      <c r="O221" s="6">
        <f t="shared" si="330"/>
        <v>146.13555600000001</v>
      </c>
      <c r="P221" s="6">
        <f t="shared" ref="P221" si="331">$C220*P220</f>
        <v>0</v>
      </c>
      <c r="Q221" s="6">
        <f t="shared" ref="Q221" si="332">$C220*Q220</f>
        <v>298.45674400000001</v>
      </c>
      <c r="R221" s="6">
        <f t="shared" ref="R221:AB221" si="333">$C220*R220</f>
        <v>146.90876</v>
      </c>
      <c r="S221" s="6">
        <f t="shared" si="333"/>
        <v>32.474567999999998</v>
      </c>
      <c r="T221" s="6">
        <f t="shared" si="333"/>
        <v>417.53015999999997</v>
      </c>
      <c r="U221" s="6">
        <f t="shared" si="333"/>
        <v>137.630312</v>
      </c>
      <c r="V221" s="6">
        <f t="shared" si="333"/>
        <v>283.76586800000001</v>
      </c>
      <c r="W221" s="6">
        <f t="shared" si="333"/>
        <v>364.95228800000001</v>
      </c>
      <c r="X221" s="6">
        <f t="shared" si="333"/>
        <v>494.07735600000001</v>
      </c>
      <c r="Y221" s="6">
        <f t="shared" si="333"/>
        <v>20.103303999999998</v>
      </c>
      <c r="Z221" s="6">
        <f t="shared" si="333"/>
        <v>0</v>
      </c>
      <c r="AA221" s="6">
        <f t="shared" si="333"/>
        <v>6.185632</v>
      </c>
      <c r="AB221" s="6">
        <f t="shared" si="333"/>
        <v>0</v>
      </c>
      <c r="AC221" s="67"/>
      <c r="AD221" s="55"/>
    </row>
    <row r="222" spans="1:30" s="52" customFormat="1">
      <c r="A222" s="98" t="s">
        <v>409</v>
      </c>
      <c r="B222" s="215">
        <f>185569.02/2</f>
        <v>92784.51</v>
      </c>
      <c r="C222" s="199">
        <f t="shared" ref="C222:C284" si="334">ROUND(B222/12,2)</f>
        <v>7732.04</v>
      </c>
      <c r="D222" s="42"/>
      <c r="E222" s="42"/>
      <c r="F222" s="42">
        <v>0.16109999999999999</v>
      </c>
      <c r="G222" s="42"/>
      <c r="H222" s="42">
        <v>0.13320000000000001</v>
      </c>
      <c r="I222" s="42"/>
      <c r="J222" s="42"/>
      <c r="K222" s="42"/>
      <c r="L222" s="42"/>
      <c r="M222" s="42"/>
      <c r="N222" s="42">
        <v>0.55420000000000003</v>
      </c>
      <c r="O222" s="42"/>
      <c r="P222" s="42"/>
      <c r="Q222" s="42"/>
      <c r="R222" s="42"/>
      <c r="S222" s="42"/>
      <c r="T222" s="42"/>
      <c r="U222" s="42"/>
      <c r="V222" s="42">
        <v>0.1515</v>
      </c>
      <c r="W222" s="42"/>
      <c r="X222" s="42"/>
      <c r="Y222" s="42"/>
      <c r="Z222" s="42"/>
      <c r="AA222" s="42"/>
      <c r="AB222" s="42"/>
      <c r="AC222" s="67"/>
      <c r="AD222" s="55"/>
    </row>
    <row r="223" spans="1:30" s="52" customFormat="1">
      <c r="A223" s="98"/>
      <c r="B223" s="12"/>
      <c r="C223" s="199"/>
      <c r="D223" s="6">
        <f t="shared" ref="D223" si="335">$C222*D222</f>
        <v>0</v>
      </c>
      <c r="E223" s="6">
        <f t="shared" ref="E223" si="336">$C222*E222</f>
        <v>0</v>
      </c>
      <c r="F223" s="6">
        <f t="shared" ref="F223:O223" si="337">$C222*F222</f>
        <v>1245.6316440000001</v>
      </c>
      <c r="G223" s="6">
        <f t="shared" si="337"/>
        <v>0</v>
      </c>
      <c r="H223" s="6">
        <f t="shared" si="337"/>
        <v>1029.9077280000001</v>
      </c>
      <c r="I223" s="6">
        <f t="shared" si="337"/>
        <v>0</v>
      </c>
      <c r="J223" s="6">
        <f t="shared" si="337"/>
        <v>0</v>
      </c>
      <c r="K223" s="6">
        <f t="shared" si="337"/>
        <v>0</v>
      </c>
      <c r="L223" s="6">
        <f t="shared" si="337"/>
        <v>0</v>
      </c>
      <c r="M223" s="6">
        <f t="shared" si="337"/>
        <v>0</v>
      </c>
      <c r="N223" s="6">
        <f t="shared" si="337"/>
        <v>4285.0965679999999</v>
      </c>
      <c r="O223" s="6">
        <f t="shared" si="337"/>
        <v>0</v>
      </c>
      <c r="P223" s="6">
        <f t="shared" ref="P223" si="338">$C222*P222</f>
        <v>0</v>
      </c>
      <c r="Q223" s="6">
        <f t="shared" ref="Q223" si="339">$C222*Q222</f>
        <v>0</v>
      </c>
      <c r="R223" s="6">
        <f t="shared" ref="R223:AB223" si="340">$C222*R222</f>
        <v>0</v>
      </c>
      <c r="S223" s="6">
        <f t="shared" si="340"/>
        <v>0</v>
      </c>
      <c r="T223" s="6">
        <f t="shared" si="340"/>
        <v>0</v>
      </c>
      <c r="U223" s="6">
        <f t="shared" si="340"/>
        <v>0</v>
      </c>
      <c r="V223" s="6">
        <f t="shared" si="340"/>
        <v>1171.4040600000001</v>
      </c>
      <c r="W223" s="6">
        <f t="shared" si="340"/>
        <v>0</v>
      </c>
      <c r="X223" s="6">
        <f t="shared" si="340"/>
        <v>0</v>
      </c>
      <c r="Y223" s="6">
        <f t="shared" si="340"/>
        <v>0</v>
      </c>
      <c r="Z223" s="6">
        <f t="shared" si="340"/>
        <v>0</v>
      </c>
      <c r="AA223" s="6">
        <f t="shared" si="340"/>
        <v>0</v>
      </c>
      <c r="AB223" s="6">
        <f t="shared" si="340"/>
        <v>0</v>
      </c>
      <c r="AC223" s="67"/>
      <c r="AD223" s="55"/>
    </row>
    <row r="224" spans="1:30" s="52" customFormat="1">
      <c r="A224" s="96" t="s">
        <v>61</v>
      </c>
      <c r="B224" s="215">
        <f>152868.55/2</f>
        <v>76434.274999999994</v>
      </c>
      <c r="C224" s="199">
        <f t="shared" si="334"/>
        <v>6369.52</v>
      </c>
      <c r="D224" s="38">
        <v>1.6500000000000001E-2</v>
      </c>
      <c r="E224" s="38">
        <v>0.1368</v>
      </c>
      <c r="F224" s="38">
        <v>5.7599999999999998E-2</v>
      </c>
      <c r="G224" s="38">
        <v>8.0399999999999999E-2</v>
      </c>
      <c r="H224" s="38">
        <v>4.1099999999999998E-2</v>
      </c>
      <c r="I224" s="38">
        <v>0.13389999999999999</v>
      </c>
      <c r="J224" s="38">
        <v>2.12E-2</v>
      </c>
      <c r="K224" s="38">
        <v>3.2500000000000001E-2</v>
      </c>
      <c r="L224" s="38">
        <v>1.7100000000000001E-2</v>
      </c>
      <c r="M224" s="38">
        <v>2.5999999999999999E-2</v>
      </c>
      <c r="N224" s="38">
        <v>0.13320000000000001</v>
      </c>
      <c r="O224" s="38">
        <v>1.89E-2</v>
      </c>
      <c r="P224" s="38">
        <v>0</v>
      </c>
      <c r="Q224" s="38">
        <v>3.8600000000000002E-2</v>
      </c>
      <c r="R224" s="38">
        <v>1.9E-2</v>
      </c>
      <c r="S224" s="38">
        <v>4.1999999999999997E-3</v>
      </c>
      <c r="T224" s="38">
        <v>5.3999999999999999E-2</v>
      </c>
      <c r="U224" s="38">
        <v>1.78E-2</v>
      </c>
      <c r="V224" s="38">
        <v>3.6700000000000003E-2</v>
      </c>
      <c r="W224" s="38">
        <v>4.7199999999999999E-2</v>
      </c>
      <c r="X224" s="38">
        <v>6.3899999999999998E-2</v>
      </c>
      <c r="Y224" s="38">
        <v>2.5999999999999999E-3</v>
      </c>
      <c r="Z224" s="5">
        <v>0</v>
      </c>
      <c r="AA224" s="5">
        <v>8.0000000000000004E-4</v>
      </c>
      <c r="AB224" s="5">
        <v>0</v>
      </c>
      <c r="AC224" s="67"/>
      <c r="AD224" s="55"/>
    </row>
    <row r="225" spans="1:30" s="52" customFormat="1">
      <c r="A225" s="97"/>
      <c r="B225" s="30"/>
      <c r="C225" s="199"/>
      <c r="D225" s="6">
        <f t="shared" ref="D225" si="341">$C224*D224</f>
        <v>105.09708000000001</v>
      </c>
      <c r="E225" s="6">
        <f t="shared" ref="E225" si="342">$C224*E224</f>
        <v>871.35033600000008</v>
      </c>
      <c r="F225" s="6">
        <f t="shared" ref="F225:O225" si="343">$C224*F224</f>
        <v>366.88435200000004</v>
      </c>
      <c r="G225" s="6">
        <f t="shared" si="343"/>
        <v>512.10940800000003</v>
      </c>
      <c r="H225" s="6">
        <f t="shared" si="343"/>
        <v>261.78727200000003</v>
      </c>
      <c r="I225" s="6">
        <f t="shared" si="343"/>
        <v>852.87872800000002</v>
      </c>
      <c r="J225" s="6">
        <f t="shared" si="343"/>
        <v>135.03382400000001</v>
      </c>
      <c r="K225" s="6">
        <f t="shared" si="343"/>
        <v>207.00940000000003</v>
      </c>
      <c r="L225" s="6">
        <f t="shared" si="343"/>
        <v>108.91879200000001</v>
      </c>
      <c r="M225" s="6">
        <f t="shared" si="343"/>
        <v>165.60751999999999</v>
      </c>
      <c r="N225" s="6">
        <f t="shared" si="343"/>
        <v>848.42006400000014</v>
      </c>
      <c r="O225" s="6">
        <f t="shared" si="343"/>
        <v>120.38392800000001</v>
      </c>
      <c r="P225" s="6">
        <f t="shared" ref="P225" si="344">$C224*P224</f>
        <v>0</v>
      </c>
      <c r="Q225" s="6">
        <f t="shared" ref="Q225" si="345">$C224*Q224</f>
        <v>245.86347200000003</v>
      </c>
      <c r="R225" s="6">
        <f t="shared" ref="R225:AB225" si="346">$C224*R224</f>
        <v>121.02088000000001</v>
      </c>
      <c r="S225" s="6">
        <f t="shared" si="346"/>
        <v>26.751984</v>
      </c>
      <c r="T225" s="6">
        <f t="shared" si="346"/>
        <v>343.95408000000003</v>
      </c>
      <c r="U225" s="6">
        <f t="shared" si="346"/>
        <v>113.37745600000001</v>
      </c>
      <c r="V225" s="6">
        <f t="shared" si="346"/>
        <v>233.76138400000005</v>
      </c>
      <c r="W225" s="6">
        <f t="shared" si="346"/>
        <v>300.641344</v>
      </c>
      <c r="X225" s="6">
        <f t="shared" si="346"/>
        <v>407.01232800000002</v>
      </c>
      <c r="Y225" s="6">
        <f t="shared" si="346"/>
        <v>16.560752000000001</v>
      </c>
      <c r="Z225" s="6">
        <f t="shared" si="346"/>
        <v>0</v>
      </c>
      <c r="AA225" s="6">
        <f t="shared" si="346"/>
        <v>5.0956160000000006</v>
      </c>
      <c r="AB225" s="6">
        <f t="shared" si="346"/>
        <v>0</v>
      </c>
      <c r="AC225" s="67"/>
      <c r="AD225" s="55"/>
    </row>
    <row r="226" spans="1:30" s="52" customFormat="1">
      <c r="A226" s="98" t="s">
        <v>410</v>
      </c>
      <c r="B226" s="75">
        <f>152868.55/2</f>
        <v>76434.274999999994</v>
      </c>
      <c r="C226" s="199">
        <f t="shared" si="334"/>
        <v>6369.52</v>
      </c>
      <c r="D226" s="42"/>
      <c r="E226" s="42"/>
      <c r="F226" s="42"/>
      <c r="G226" s="42"/>
      <c r="H226" s="42">
        <v>7.6100000000000001E-2</v>
      </c>
      <c r="I226" s="42"/>
      <c r="J226" s="42"/>
      <c r="K226" s="42"/>
      <c r="L226" s="42"/>
      <c r="M226" s="42"/>
      <c r="N226" s="42">
        <v>0.80369999999999997</v>
      </c>
      <c r="O226" s="42"/>
      <c r="P226" s="42"/>
      <c r="Q226" s="42"/>
      <c r="R226" s="42"/>
      <c r="S226" s="42"/>
      <c r="T226" s="42"/>
      <c r="U226" s="42"/>
      <c r="V226" s="42">
        <v>0.1202</v>
      </c>
      <c r="W226" s="42"/>
      <c r="X226" s="42"/>
      <c r="Y226" s="42"/>
      <c r="Z226" s="42"/>
      <c r="AA226" s="42"/>
      <c r="AB226" s="42"/>
      <c r="AC226" s="67"/>
      <c r="AD226" s="55"/>
    </row>
    <row r="227" spans="1:30" s="52" customFormat="1">
      <c r="A227" s="98"/>
      <c r="B227" s="74"/>
      <c r="C227" s="199"/>
      <c r="D227" s="6">
        <f t="shared" ref="D227" si="347">$C226*D226</f>
        <v>0</v>
      </c>
      <c r="E227" s="6">
        <f t="shared" ref="E227" si="348">$C226*E226</f>
        <v>0</v>
      </c>
      <c r="F227" s="6">
        <f t="shared" ref="F227:O227" si="349">$C226*F226</f>
        <v>0</v>
      </c>
      <c r="G227" s="6">
        <f t="shared" si="349"/>
        <v>0</v>
      </c>
      <c r="H227" s="6">
        <f t="shared" si="349"/>
        <v>484.72047200000003</v>
      </c>
      <c r="I227" s="6">
        <f t="shared" si="349"/>
        <v>0</v>
      </c>
      <c r="J227" s="6">
        <f t="shared" si="349"/>
        <v>0</v>
      </c>
      <c r="K227" s="6">
        <f t="shared" si="349"/>
        <v>0</v>
      </c>
      <c r="L227" s="6">
        <f t="shared" si="349"/>
        <v>0</v>
      </c>
      <c r="M227" s="6">
        <f t="shared" si="349"/>
        <v>0</v>
      </c>
      <c r="N227" s="6">
        <f t="shared" si="349"/>
        <v>5119.1832240000003</v>
      </c>
      <c r="O227" s="6">
        <f t="shared" si="349"/>
        <v>0</v>
      </c>
      <c r="P227" s="6">
        <f t="shared" ref="P227" si="350">$C226*P226</f>
        <v>0</v>
      </c>
      <c r="Q227" s="6">
        <f t="shared" ref="Q227" si="351">$C226*Q226</f>
        <v>0</v>
      </c>
      <c r="R227" s="6">
        <f t="shared" ref="R227:AB227" si="352">$C226*R226</f>
        <v>0</v>
      </c>
      <c r="S227" s="6">
        <f t="shared" si="352"/>
        <v>0</v>
      </c>
      <c r="T227" s="6">
        <f t="shared" si="352"/>
        <v>0</v>
      </c>
      <c r="U227" s="6">
        <f t="shared" si="352"/>
        <v>0</v>
      </c>
      <c r="V227" s="6">
        <f t="shared" si="352"/>
        <v>765.61630400000001</v>
      </c>
      <c r="W227" s="6">
        <f t="shared" si="352"/>
        <v>0</v>
      </c>
      <c r="X227" s="6">
        <f t="shared" si="352"/>
        <v>0</v>
      </c>
      <c r="Y227" s="6">
        <f t="shared" si="352"/>
        <v>0</v>
      </c>
      <c r="Z227" s="6">
        <f t="shared" si="352"/>
        <v>0</v>
      </c>
      <c r="AA227" s="6">
        <f t="shared" si="352"/>
        <v>0</v>
      </c>
      <c r="AB227" s="6">
        <f t="shared" si="352"/>
        <v>0</v>
      </c>
      <c r="AC227" s="67"/>
      <c r="AD227" s="55"/>
    </row>
    <row r="228" spans="1:30" s="52" customFormat="1">
      <c r="A228" s="96" t="s">
        <v>62</v>
      </c>
      <c r="B228" s="75">
        <v>763610.13</v>
      </c>
      <c r="C228" s="199">
        <f t="shared" si="334"/>
        <v>63634.18</v>
      </c>
      <c r="D228" s="5"/>
      <c r="E228" s="5"/>
      <c r="F228" s="5">
        <v>3.6900000000000002E-2</v>
      </c>
      <c r="G228" s="5"/>
      <c r="H228" s="5">
        <v>3.5400000000000001E-2</v>
      </c>
      <c r="I228" s="5"/>
      <c r="J228" s="5"/>
      <c r="K228" s="5"/>
      <c r="L228" s="5"/>
      <c r="M228" s="5"/>
      <c r="N228" s="5">
        <v>0.85729999999999995</v>
      </c>
      <c r="O228" s="5"/>
      <c r="P228" s="5"/>
      <c r="Q228" s="5"/>
      <c r="R228" s="5"/>
      <c r="S228" s="5"/>
      <c r="T228" s="5"/>
      <c r="U228" s="5"/>
      <c r="V228" s="5">
        <v>7.0400000000000004E-2</v>
      </c>
      <c r="W228" s="5"/>
      <c r="X228" s="5"/>
      <c r="Y228" s="5"/>
      <c r="Z228" s="5"/>
      <c r="AA228" s="5"/>
      <c r="AB228" s="5"/>
      <c r="AC228" s="67"/>
      <c r="AD228" s="55"/>
    </row>
    <row r="229" spans="1:30" s="52" customFormat="1">
      <c r="A229" s="97"/>
      <c r="B229" s="84"/>
      <c r="C229" s="199"/>
      <c r="D229" s="6">
        <f t="shared" ref="D229" si="353">$C228*D228</f>
        <v>0</v>
      </c>
      <c r="E229" s="6">
        <f t="shared" ref="E229" si="354">$C228*E228</f>
        <v>0</v>
      </c>
      <c r="F229" s="6">
        <f t="shared" ref="F229:AB229" si="355">$C228*F228</f>
        <v>2348.1012420000002</v>
      </c>
      <c r="G229" s="6">
        <f t="shared" si="355"/>
        <v>0</v>
      </c>
      <c r="H229" s="6">
        <f t="shared" si="355"/>
        <v>2252.6499720000002</v>
      </c>
      <c r="I229" s="6">
        <f t="shared" si="355"/>
        <v>0</v>
      </c>
      <c r="J229" s="6">
        <f t="shared" si="355"/>
        <v>0</v>
      </c>
      <c r="K229" s="6">
        <f t="shared" si="355"/>
        <v>0</v>
      </c>
      <c r="L229" s="6">
        <f t="shared" si="355"/>
        <v>0</v>
      </c>
      <c r="M229" s="6">
        <f t="shared" si="355"/>
        <v>0</v>
      </c>
      <c r="N229" s="6">
        <f t="shared" si="355"/>
        <v>54553.582513999994</v>
      </c>
      <c r="O229" s="6">
        <f t="shared" si="355"/>
        <v>0</v>
      </c>
      <c r="P229" s="6">
        <f t="shared" si="355"/>
        <v>0</v>
      </c>
      <c r="Q229" s="6">
        <f t="shared" si="355"/>
        <v>0</v>
      </c>
      <c r="R229" s="6">
        <f t="shared" si="355"/>
        <v>0</v>
      </c>
      <c r="S229" s="6">
        <f t="shared" si="355"/>
        <v>0</v>
      </c>
      <c r="T229" s="6">
        <f t="shared" si="355"/>
        <v>0</v>
      </c>
      <c r="U229" s="6">
        <f t="shared" si="355"/>
        <v>0</v>
      </c>
      <c r="V229" s="6">
        <f t="shared" si="355"/>
        <v>4479.8462720000007</v>
      </c>
      <c r="W229" s="6">
        <f t="shared" si="355"/>
        <v>0</v>
      </c>
      <c r="X229" s="6">
        <f t="shared" si="355"/>
        <v>0</v>
      </c>
      <c r="Y229" s="6">
        <f t="shared" si="355"/>
        <v>0</v>
      </c>
      <c r="Z229" s="6">
        <f t="shared" si="355"/>
        <v>0</v>
      </c>
      <c r="AA229" s="6">
        <f t="shared" si="355"/>
        <v>0</v>
      </c>
      <c r="AB229" s="6">
        <f t="shared" si="355"/>
        <v>0</v>
      </c>
      <c r="AC229" s="67"/>
      <c r="AD229" s="55"/>
    </row>
    <row r="230" spans="1:30" s="52" customFormat="1">
      <c r="A230" s="96" t="s">
        <v>63</v>
      </c>
      <c r="B230" s="75">
        <v>770599.99</v>
      </c>
      <c r="C230" s="199">
        <f t="shared" si="334"/>
        <v>64216.67</v>
      </c>
      <c r="D230" s="5"/>
      <c r="E230" s="5"/>
      <c r="F230" s="5">
        <v>3.3500000000000002E-2</v>
      </c>
      <c r="G230" s="5"/>
      <c r="H230" s="5">
        <v>4.2200000000000001E-2</v>
      </c>
      <c r="I230" s="5"/>
      <c r="J230" s="5"/>
      <c r="K230" s="5"/>
      <c r="L230" s="5"/>
      <c r="M230" s="5">
        <v>1.0999999999999999E-2</v>
      </c>
      <c r="N230" s="5">
        <v>0.83940000000000003</v>
      </c>
      <c r="O230" s="5"/>
      <c r="P230" s="5"/>
      <c r="Q230" s="5"/>
      <c r="R230" s="5"/>
      <c r="S230" s="5"/>
      <c r="T230" s="5"/>
      <c r="U230" s="5"/>
      <c r="V230" s="5">
        <v>7.3899999999999993E-2</v>
      </c>
      <c r="W230" s="5"/>
      <c r="X230" s="5"/>
      <c r="Y230" s="5"/>
      <c r="Z230" s="5"/>
      <c r="AA230" s="5"/>
      <c r="AB230" s="5"/>
      <c r="AC230" s="67"/>
      <c r="AD230" s="55"/>
    </row>
    <row r="231" spans="1:30" s="52" customFormat="1">
      <c r="A231" s="97"/>
      <c r="B231" s="84"/>
      <c r="C231" s="199"/>
      <c r="D231" s="6">
        <f t="shared" ref="D231" si="356">$C230*D230</f>
        <v>0</v>
      </c>
      <c r="E231" s="6">
        <f t="shared" ref="E231" si="357">$C230*E230</f>
        <v>0</v>
      </c>
      <c r="F231" s="6">
        <f t="shared" ref="F231:AB231" si="358">$C230*F230</f>
        <v>2151.2584449999999</v>
      </c>
      <c r="G231" s="6">
        <f t="shared" si="358"/>
        <v>0</v>
      </c>
      <c r="H231" s="6">
        <f t="shared" si="358"/>
        <v>2709.9434740000002</v>
      </c>
      <c r="I231" s="6">
        <f t="shared" si="358"/>
        <v>0</v>
      </c>
      <c r="J231" s="6">
        <f t="shared" si="358"/>
        <v>0</v>
      </c>
      <c r="K231" s="6">
        <f t="shared" si="358"/>
        <v>0</v>
      </c>
      <c r="L231" s="6">
        <f t="shared" si="358"/>
        <v>0</v>
      </c>
      <c r="M231" s="6">
        <f t="shared" si="358"/>
        <v>706.3833699999999</v>
      </c>
      <c r="N231" s="6">
        <f t="shared" si="358"/>
        <v>53903.472798000003</v>
      </c>
      <c r="O231" s="6">
        <f t="shared" si="358"/>
        <v>0</v>
      </c>
      <c r="P231" s="6">
        <f t="shared" si="358"/>
        <v>0</v>
      </c>
      <c r="Q231" s="6">
        <f t="shared" si="358"/>
        <v>0</v>
      </c>
      <c r="R231" s="6">
        <f t="shared" si="358"/>
        <v>0</v>
      </c>
      <c r="S231" s="6">
        <f t="shared" si="358"/>
        <v>0</v>
      </c>
      <c r="T231" s="6">
        <f t="shared" si="358"/>
        <v>0</v>
      </c>
      <c r="U231" s="6">
        <f t="shared" si="358"/>
        <v>0</v>
      </c>
      <c r="V231" s="6">
        <f t="shared" si="358"/>
        <v>4745.6119129999997</v>
      </c>
      <c r="W231" s="6">
        <f t="shared" si="358"/>
        <v>0</v>
      </c>
      <c r="X231" s="6">
        <f t="shared" si="358"/>
        <v>0</v>
      </c>
      <c r="Y231" s="6">
        <f t="shared" si="358"/>
        <v>0</v>
      </c>
      <c r="Z231" s="6">
        <f t="shared" si="358"/>
        <v>0</v>
      </c>
      <c r="AA231" s="6">
        <f t="shared" si="358"/>
        <v>0</v>
      </c>
      <c r="AB231" s="6">
        <f t="shared" si="358"/>
        <v>0</v>
      </c>
      <c r="AC231" s="67"/>
      <c r="AD231" s="55"/>
    </row>
    <row r="232" spans="1:30" s="52" customFormat="1">
      <c r="A232" s="96" t="s">
        <v>34</v>
      </c>
      <c r="B232" s="75">
        <f>23038955.1/2</f>
        <v>11519477.550000001</v>
      </c>
      <c r="C232" s="199">
        <f t="shared" si="334"/>
        <v>959956.46</v>
      </c>
      <c r="D232" s="38">
        <v>1.6500000000000001E-2</v>
      </c>
      <c r="E232" s="38">
        <v>0.1368</v>
      </c>
      <c r="F232" s="38">
        <v>5.7599999999999998E-2</v>
      </c>
      <c r="G232" s="38">
        <v>8.0399999999999999E-2</v>
      </c>
      <c r="H232" s="38">
        <v>4.1099999999999998E-2</v>
      </c>
      <c r="I232" s="38">
        <v>0.13389999999999999</v>
      </c>
      <c r="J232" s="38">
        <v>2.12E-2</v>
      </c>
      <c r="K232" s="38">
        <v>3.2500000000000001E-2</v>
      </c>
      <c r="L232" s="38">
        <v>1.7100000000000001E-2</v>
      </c>
      <c r="M232" s="38">
        <v>2.5999999999999999E-2</v>
      </c>
      <c r="N232" s="38">
        <v>0.13320000000000001</v>
      </c>
      <c r="O232" s="38">
        <v>1.89E-2</v>
      </c>
      <c r="P232" s="38">
        <v>0</v>
      </c>
      <c r="Q232" s="38">
        <v>3.8600000000000002E-2</v>
      </c>
      <c r="R232" s="38">
        <v>1.9E-2</v>
      </c>
      <c r="S232" s="38">
        <v>4.1999999999999997E-3</v>
      </c>
      <c r="T232" s="38">
        <v>5.3999999999999999E-2</v>
      </c>
      <c r="U232" s="38">
        <v>1.78E-2</v>
      </c>
      <c r="V232" s="38">
        <v>3.6700000000000003E-2</v>
      </c>
      <c r="W232" s="38">
        <v>4.7199999999999999E-2</v>
      </c>
      <c r="X232" s="38">
        <v>6.3899999999999998E-2</v>
      </c>
      <c r="Y232" s="38">
        <v>2.5999999999999999E-3</v>
      </c>
      <c r="Z232" s="5">
        <v>0</v>
      </c>
      <c r="AA232" s="5">
        <v>8.0000000000000004E-4</v>
      </c>
      <c r="AB232" s="5">
        <v>0</v>
      </c>
      <c r="AC232" s="67"/>
      <c r="AD232" s="55"/>
    </row>
    <row r="233" spans="1:30" s="52" customFormat="1">
      <c r="A233" s="97"/>
      <c r="B233" s="84"/>
      <c r="C233" s="199"/>
      <c r="D233" s="6">
        <f t="shared" ref="D233" si="359">$C232*D232</f>
        <v>15839.281590000001</v>
      </c>
      <c r="E233" s="6">
        <f t="shared" ref="E233" si="360">$C232*E232</f>
        <v>131322.04372799999</v>
      </c>
      <c r="F233" s="6">
        <f t="shared" ref="F233:O233" si="361">$C232*F232</f>
        <v>55293.492095999994</v>
      </c>
      <c r="G233" s="6">
        <f t="shared" si="361"/>
        <v>77180.499383999995</v>
      </c>
      <c r="H233" s="6">
        <f t="shared" si="361"/>
        <v>39454.210505999996</v>
      </c>
      <c r="I233" s="6">
        <f t="shared" si="361"/>
        <v>128538.16999399998</v>
      </c>
      <c r="J233" s="6">
        <f t="shared" si="361"/>
        <v>20351.076951999999</v>
      </c>
      <c r="K233" s="6">
        <f t="shared" si="361"/>
        <v>31198.58495</v>
      </c>
      <c r="L233" s="6">
        <f t="shared" si="361"/>
        <v>16415.255465999999</v>
      </c>
      <c r="M233" s="6">
        <f t="shared" si="361"/>
        <v>24958.86796</v>
      </c>
      <c r="N233" s="6">
        <f t="shared" si="361"/>
        <v>127866.20047200001</v>
      </c>
      <c r="O233" s="6">
        <f t="shared" si="361"/>
        <v>18143.177093999999</v>
      </c>
      <c r="P233" s="6">
        <f t="shared" ref="P233" si="362">$C232*P232</f>
        <v>0</v>
      </c>
      <c r="Q233" s="6">
        <f t="shared" ref="Q233" si="363">$C232*Q232</f>
        <v>37054.319356</v>
      </c>
      <c r="R233" s="6">
        <f t="shared" ref="R233:AB233" si="364">$C232*R232</f>
        <v>18239.172739999998</v>
      </c>
      <c r="S233" s="6">
        <f t="shared" si="364"/>
        <v>4031.8171319999997</v>
      </c>
      <c r="T233" s="6">
        <f t="shared" si="364"/>
        <v>51837.648839999994</v>
      </c>
      <c r="U233" s="6">
        <f t="shared" si="364"/>
        <v>17087.224987999998</v>
      </c>
      <c r="V233" s="6">
        <f t="shared" si="364"/>
        <v>35230.402082000001</v>
      </c>
      <c r="W233" s="6">
        <f t="shared" si="364"/>
        <v>45309.944911999999</v>
      </c>
      <c r="X233" s="6">
        <f t="shared" si="364"/>
        <v>61341.217793999997</v>
      </c>
      <c r="Y233" s="6">
        <f t="shared" si="364"/>
        <v>2495.8867959999998</v>
      </c>
      <c r="Z233" s="6">
        <f t="shared" si="364"/>
        <v>0</v>
      </c>
      <c r="AA233" s="6">
        <f t="shared" si="364"/>
        <v>767.96516800000006</v>
      </c>
      <c r="AB233" s="6">
        <f t="shared" si="364"/>
        <v>0</v>
      </c>
      <c r="AC233" s="67"/>
      <c r="AD233" s="55"/>
    </row>
    <row r="234" spans="1:30" s="52" customFormat="1">
      <c r="A234" s="98" t="s">
        <v>398</v>
      </c>
      <c r="B234" s="75">
        <f>23038955.1/2</f>
        <v>11519477.550000001</v>
      </c>
      <c r="C234" s="199">
        <f t="shared" si="334"/>
        <v>959956.46</v>
      </c>
      <c r="D234" s="42"/>
      <c r="E234" s="42"/>
      <c r="F234" s="42"/>
      <c r="G234" s="42"/>
      <c r="H234" s="42">
        <v>7.6100000000000001E-2</v>
      </c>
      <c r="I234" s="42"/>
      <c r="J234" s="42"/>
      <c r="K234" s="42"/>
      <c r="L234" s="42"/>
      <c r="M234" s="42"/>
      <c r="N234" s="42">
        <v>0.80369999999999997</v>
      </c>
      <c r="O234" s="42"/>
      <c r="P234" s="42"/>
      <c r="Q234" s="42"/>
      <c r="R234" s="42"/>
      <c r="S234" s="42"/>
      <c r="T234" s="42"/>
      <c r="U234" s="42"/>
      <c r="V234" s="42">
        <v>0.1202</v>
      </c>
      <c r="W234" s="42"/>
      <c r="X234" s="42"/>
      <c r="Y234" s="42"/>
      <c r="Z234" s="42"/>
      <c r="AA234" s="42"/>
      <c r="AB234" s="42"/>
      <c r="AC234" s="67"/>
      <c r="AD234" s="55"/>
    </row>
    <row r="235" spans="1:30" s="52" customFormat="1">
      <c r="A235" s="98"/>
      <c r="B235" s="74"/>
      <c r="C235" s="199"/>
      <c r="D235" s="6">
        <f t="shared" ref="D235" si="365">$C234*D234</f>
        <v>0</v>
      </c>
      <c r="E235" s="6">
        <f t="shared" ref="E235" si="366">$C234*E234</f>
        <v>0</v>
      </c>
      <c r="F235" s="6">
        <f t="shared" ref="F235:O235" si="367">$C234*F234</f>
        <v>0</v>
      </c>
      <c r="G235" s="6">
        <f t="shared" si="367"/>
        <v>0</v>
      </c>
      <c r="H235" s="6">
        <f t="shared" si="367"/>
        <v>73052.686606000003</v>
      </c>
      <c r="I235" s="6">
        <f t="shared" si="367"/>
        <v>0</v>
      </c>
      <c r="J235" s="6">
        <f t="shared" si="367"/>
        <v>0</v>
      </c>
      <c r="K235" s="6">
        <f t="shared" si="367"/>
        <v>0</v>
      </c>
      <c r="L235" s="6">
        <f t="shared" si="367"/>
        <v>0</v>
      </c>
      <c r="M235" s="6">
        <f t="shared" si="367"/>
        <v>0</v>
      </c>
      <c r="N235" s="6">
        <f t="shared" si="367"/>
        <v>771517.00690199994</v>
      </c>
      <c r="O235" s="6">
        <f t="shared" si="367"/>
        <v>0</v>
      </c>
      <c r="P235" s="6">
        <f t="shared" ref="P235" si="368">$C234*P234</f>
        <v>0</v>
      </c>
      <c r="Q235" s="6">
        <f t="shared" ref="Q235" si="369">$C234*Q234</f>
        <v>0</v>
      </c>
      <c r="R235" s="6">
        <f t="shared" ref="R235:AB235" si="370">$C234*R234</f>
        <v>0</v>
      </c>
      <c r="S235" s="6">
        <f t="shared" si="370"/>
        <v>0</v>
      </c>
      <c r="T235" s="6">
        <f t="shared" si="370"/>
        <v>0</v>
      </c>
      <c r="U235" s="6">
        <f t="shared" si="370"/>
        <v>0</v>
      </c>
      <c r="V235" s="6">
        <f t="shared" si="370"/>
        <v>115386.766492</v>
      </c>
      <c r="W235" s="6">
        <f t="shared" si="370"/>
        <v>0</v>
      </c>
      <c r="X235" s="6">
        <f t="shared" si="370"/>
        <v>0</v>
      </c>
      <c r="Y235" s="6">
        <f t="shared" si="370"/>
        <v>0</v>
      </c>
      <c r="Z235" s="6">
        <f t="shared" si="370"/>
        <v>0</v>
      </c>
      <c r="AA235" s="6">
        <f t="shared" si="370"/>
        <v>0</v>
      </c>
      <c r="AB235" s="6">
        <f t="shared" si="370"/>
        <v>0</v>
      </c>
      <c r="AC235" s="67"/>
      <c r="AD235" s="55"/>
    </row>
    <row r="236" spans="1:30" s="52" customFormat="1">
      <c r="A236" s="96" t="s">
        <v>64</v>
      </c>
      <c r="B236" s="75">
        <f>1410339.3/2</f>
        <v>705169.65</v>
      </c>
      <c r="C236" s="199">
        <f t="shared" si="334"/>
        <v>58764.14</v>
      </c>
      <c r="D236" s="38">
        <v>1.6500000000000001E-2</v>
      </c>
      <c r="E236" s="38">
        <v>0.1368</v>
      </c>
      <c r="F236" s="38">
        <v>5.7599999999999998E-2</v>
      </c>
      <c r="G236" s="38">
        <v>8.0399999999999999E-2</v>
      </c>
      <c r="H236" s="38">
        <v>4.1099999999999998E-2</v>
      </c>
      <c r="I236" s="38">
        <v>0.13389999999999999</v>
      </c>
      <c r="J236" s="38">
        <v>2.12E-2</v>
      </c>
      <c r="K236" s="38">
        <v>3.2500000000000001E-2</v>
      </c>
      <c r="L236" s="38">
        <v>1.7100000000000001E-2</v>
      </c>
      <c r="M236" s="38">
        <v>2.5999999999999999E-2</v>
      </c>
      <c r="N236" s="38">
        <v>0.13320000000000001</v>
      </c>
      <c r="O236" s="38">
        <v>1.89E-2</v>
      </c>
      <c r="P236" s="38">
        <v>0</v>
      </c>
      <c r="Q236" s="38">
        <v>3.8600000000000002E-2</v>
      </c>
      <c r="R236" s="38">
        <v>1.9E-2</v>
      </c>
      <c r="S236" s="38">
        <v>4.1999999999999997E-3</v>
      </c>
      <c r="T236" s="38">
        <v>5.3999999999999999E-2</v>
      </c>
      <c r="U236" s="38">
        <v>1.78E-2</v>
      </c>
      <c r="V236" s="38">
        <v>3.6700000000000003E-2</v>
      </c>
      <c r="W236" s="38">
        <v>4.7199999999999999E-2</v>
      </c>
      <c r="X236" s="38">
        <v>6.3899999999999998E-2</v>
      </c>
      <c r="Y236" s="38">
        <v>2.5999999999999999E-3</v>
      </c>
      <c r="Z236" s="5">
        <v>0</v>
      </c>
      <c r="AA236" s="5">
        <v>8.0000000000000004E-4</v>
      </c>
      <c r="AB236" s="5">
        <v>0</v>
      </c>
      <c r="AC236" s="67"/>
      <c r="AD236" s="55"/>
    </row>
    <row r="237" spans="1:30" s="52" customFormat="1">
      <c r="A237" s="97"/>
      <c r="B237" s="84"/>
      <c r="C237" s="199"/>
      <c r="D237" s="6">
        <f t="shared" ref="D237" si="371">$C236*D236</f>
        <v>969.60831000000007</v>
      </c>
      <c r="E237" s="6">
        <f t="shared" ref="E237" si="372">$C236*E236</f>
        <v>8038.9343520000002</v>
      </c>
      <c r="F237" s="6">
        <f t="shared" ref="F237:O237" si="373">$C236*F236</f>
        <v>3384.814464</v>
      </c>
      <c r="G237" s="6">
        <f t="shared" si="373"/>
        <v>4724.6368560000001</v>
      </c>
      <c r="H237" s="6">
        <f t="shared" si="373"/>
        <v>2415.206154</v>
      </c>
      <c r="I237" s="6">
        <f t="shared" si="373"/>
        <v>7868.5183459999998</v>
      </c>
      <c r="J237" s="6">
        <f t="shared" si="373"/>
        <v>1245.7997680000001</v>
      </c>
      <c r="K237" s="6">
        <f t="shared" si="373"/>
        <v>1909.83455</v>
      </c>
      <c r="L237" s="6">
        <f t="shared" si="373"/>
        <v>1004.866794</v>
      </c>
      <c r="M237" s="6">
        <f t="shared" si="373"/>
        <v>1527.8676399999999</v>
      </c>
      <c r="N237" s="6">
        <f t="shared" si="373"/>
        <v>7827.3834480000005</v>
      </c>
      <c r="O237" s="6">
        <f t="shared" si="373"/>
        <v>1110.6422459999999</v>
      </c>
      <c r="P237" s="6">
        <f t="shared" ref="P237" si="374">$C236*P236</f>
        <v>0</v>
      </c>
      <c r="Q237" s="6">
        <f t="shared" ref="Q237" si="375">$C236*Q236</f>
        <v>2268.2958040000003</v>
      </c>
      <c r="R237" s="6">
        <f t="shared" ref="R237:AB237" si="376">$C236*R236</f>
        <v>1116.51866</v>
      </c>
      <c r="S237" s="6">
        <f t="shared" si="376"/>
        <v>246.80938799999998</v>
      </c>
      <c r="T237" s="6">
        <f t="shared" si="376"/>
        <v>3173.2635599999999</v>
      </c>
      <c r="U237" s="6">
        <f t="shared" si="376"/>
        <v>1046.001692</v>
      </c>
      <c r="V237" s="6">
        <f t="shared" si="376"/>
        <v>2156.6439380000002</v>
      </c>
      <c r="W237" s="6">
        <f t="shared" si="376"/>
        <v>2773.6674079999998</v>
      </c>
      <c r="X237" s="6">
        <f t="shared" si="376"/>
        <v>3755.028546</v>
      </c>
      <c r="Y237" s="6">
        <f t="shared" si="376"/>
        <v>152.78676400000001</v>
      </c>
      <c r="Z237" s="6">
        <f t="shared" si="376"/>
        <v>0</v>
      </c>
      <c r="AA237" s="6">
        <f t="shared" si="376"/>
        <v>47.011312000000004</v>
      </c>
      <c r="AB237" s="6">
        <f t="shared" si="376"/>
        <v>0</v>
      </c>
      <c r="AC237" s="67"/>
      <c r="AD237" s="55"/>
    </row>
    <row r="238" spans="1:30" s="52" customFormat="1">
      <c r="A238" s="96" t="s">
        <v>411</v>
      </c>
      <c r="B238" s="75">
        <f>1410339.3/2</f>
        <v>705169.65</v>
      </c>
      <c r="C238" s="199">
        <f t="shared" si="334"/>
        <v>58764.14</v>
      </c>
      <c r="D238" s="5"/>
      <c r="E238" s="5"/>
      <c r="F238" s="5">
        <v>0.22570000000000001</v>
      </c>
      <c r="G238" s="5"/>
      <c r="H238" s="5">
        <v>7.2700000000000001E-2</v>
      </c>
      <c r="I238" s="5"/>
      <c r="J238" s="5"/>
      <c r="K238" s="5"/>
      <c r="L238" s="5"/>
      <c r="M238" s="5"/>
      <c r="N238" s="5">
        <v>0.56769999999999998</v>
      </c>
      <c r="O238" s="5"/>
      <c r="P238" s="5"/>
      <c r="Q238" s="5"/>
      <c r="R238" s="5"/>
      <c r="S238" s="5"/>
      <c r="T238" s="5"/>
      <c r="U238" s="5"/>
      <c r="V238" s="5">
        <v>0.13389999999999999</v>
      </c>
      <c r="W238" s="5"/>
      <c r="X238" s="5"/>
      <c r="Y238" s="5"/>
      <c r="Z238" s="5"/>
      <c r="AA238" s="5"/>
      <c r="AB238" s="5"/>
      <c r="AC238" s="67"/>
      <c r="AD238" s="55"/>
    </row>
    <row r="239" spans="1:30" s="52" customFormat="1">
      <c r="A239" s="97"/>
      <c r="B239" s="74"/>
      <c r="C239" s="199"/>
      <c r="D239" s="6">
        <f t="shared" ref="D239" si="377">$C238*D238</f>
        <v>0</v>
      </c>
      <c r="E239" s="6">
        <f t="shared" ref="E239" si="378">$C238*E238</f>
        <v>0</v>
      </c>
      <c r="F239" s="6">
        <f t="shared" ref="F239:O239" si="379">$C238*F238</f>
        <v>13263.066398000001</v>
      </c>
      <c r="G239" s="6">
        <f t="shared" si="379"/>
        <v>0</v>
      </c>
      <c r="H239" s="6">
        <f t="shared" si="379"/>
        <v>4272.1529780000001</v>
      </c>
      <c r="I239" s="6">
        <f t="shared" si="379"/>
        <v>0</v>
      </c>
      <c r="J239" s="6">
        <f t="shared" si="379"/>
        <v>0</v>
      </c>
      <c r="K239" s="6">
        <f t="shared" si="379"/>
        <v>0</v>
      </c>
      <c r="L239" s="6">
        <f t="shared" si="379"/>
        <v>0</v>
      </c>
      <c r="M239" s="6">
        <f t="shared" si="379"/>
        <v>0</v>
      </c>
      <c r="N239" s="6">
        <f t="shared" si="379"/>
        <v>33360.402278000001</v>
      </c>
      <c r="O239" s="6">
        <f t="shared" si="379"/>
        <v>0</v>
      </c>
      <c r="P239" s="6">
        <f t="shared" ref="P239" si="380">$C238*P238</f>
        <v>0</v>
      </c>
      <c r="Q239" s="6">
        <f t="shared" ref="Q239" si="381">$C238*Q238</f>
        <v>0</v>
      </c>
      <c r="R239" s="6">
        <f t="shared" ref="R239:AB239" si="382">$C238*R238</f>
        <v>0</v>
      </c>
      <c r="S239" s="6">
        <f t="shared" si="382"/>
        <v>0</v>
      </c>
      <c r="T239" s="6">
        <f t="shared" si="382"/>
        <v>0</v>
      </c>
      <c r="U239" s="6">
        <f t="shared" si="382"/>
        <v>0</v>
      </c>
      <c r="V239" s="6">
        <f t="shared" si="382"/>
        <v>7868.5183459999998</v>
      </c>
      <c r="W239" s="6">
        <f t="shared" si="382"/>
        <v>0</v>
      </c>
      <c r="X239" s="6">
        <f t="shared" si="382"/>
        <v>0</v>
      </c>
      <c r="Y239" s="6">
        <f t="shared" si="382"/>
        <v>0</v>
      </c>
      <c r="Z239" s="6">
        <f t="shared" si="382"/>
        <v>0</v>
      </c>
      <c r="AA239" s="6">
        <f t="shared" si="382"/>
        <v>0</v>
      </c>
      <c r="AB239" s="6">
        <f t="shared" si="382"/>
        <v>0</v>
      </c>
      <c r="AC239" s="67"/>
      <c r="AD239" s="55"/>
    </row>
    <row r="240" spans="1:30" s="52" customFormat="1">
      <c r="A240" s="96" t="s">
        <v>65</v>
      </c>
      <c r="B240" s="75">
        <f>318264.54/2</f>
        <v>159132.26999999999</v>
      </c>
      <c r="C240" s="199">
        <f t="shared" si="334"/>
        <v>13261.02</v>
      </c>
      <c r="D240" s="38">
        <v>1.6500000000000001E-2</v>
      </c>
      <c r="E240" s="38">
        <v>0.1368</v>
      </c>
      <c r="F240" s="38">
        <v>5.7599999999999998E-2</v>
      </c>
      <c r="G240" s="38">
        <v>8.0399999999999999E-2</v>
      </c>
      <c r="H240" s="38">
        <v>4.1099999999999998E-2</v>
      </c>
      <c r="I240" s="38">
        <v>0.13389999999999999</v>
      </c>
      <c r="J240" s="38">
        <v>2.12E-2</v>
      </c>
      <c r="K240" s="38">
        <v>3.2500000000000001E-2</v>
      </c>
      <c r="L240" s="38">
        <v>1.7100000000000001E-2</v>
      </c>
      <c r="M240" s="38">
        <v>2.5999999999999999E-2</v>
      </c>
      <c r="N240" s="38">
        <v>0.13320000000000001</v>
      </c>
      <c r="O240" s="38">
        <v>1.89E-2</v>
      </c>
      <c r="P240" s="38">
        <v>0</v>
      </c>
      <c r="Q240" s="38">
        <v>3.8600000000000002E-2</v>
      </c>
      <c r="R240" s="38">
        <v>1.9E-2</v>
      </c>
      <c r="S240" s="38">
        <v>4.1999999999999997E-3</v>
      </c>
      <c r="T240" s="38">
        <v>5.3999999999999999E-2</v>
      </c>
      <c r="U240" s="38">
        <v>1.78E-2</v>
      </c>
      <c r="V240" s="38">
        <v>3.6700000000000003E-2</v>
      </c>
      <c r="W240" s="38">
        <v>4.7199999999999999E-2</v>
      </c>
      <c r="X240" s="38">
        <v>6.3899999999999998E-2</v>
      </c>
      <c r="Y240" s="38">
        <v>2.5999999999999999E-3</v>
      </c>
      <c r="Z240" s="5">
        <v>0</v>
      </c>
      <c r="AA240" s="5">
        <v>8.0000000000000004E-4</v>
      </c>
      <c r="AB240" s="5">
        <v>0</v>
      </c>
      <c r="AC240" s="67"/>
      <c r="AD240" s="55"/>
    </row>
    <row r="241" spans="1:30" s="52" customFormat="1">
      <c r="A241" s="97"/>
      <c r="B241" s="84"/>
      <c r="C241" s="199"/>
      <c r="D241" s="6">
        <f t="shared" ref="D241" si="383">$C240*D240</f>
        <v>218.80683000000002</v>
      </c>
      <c r="E241" s="6">
        <f t="shared" ref="E241" si="384">$C240*E240</f>
        <v>1814.1075360000002</v>
      </c>
      <c r="F241" s="6">
        <f t="shared" ref="F241:O241" si="385">$C240*F240</f>
        <v>763.83475199999998</v>
      </c>
      <c r="G241" s="6">
        <f t="shared" si="385"/>
        <v>1066.1860080000001</v>
      </c>
      <c r="H241" s="6">
        <f t="shared" si="385"/>
        <v>545.02792199999999</v>
      </c>
      <c r="I241" s="6">
        <f t="shared" si="385"/>
        <v>1775.650578</v>
      </c>
      <c r="J241" s="6">
        <f t="shared" si="385"/>
        <v>281.133624</v>
      </c>
      <c r="K241" s="6">
        <f t="shared" si="385"/>
        <v>430.98315000000002</v>
      </c>
      <c r="L241" s="6">
        <f t="shared" si="385"/>
        <v>226.76344200000003</v>
      </c>
      <c r="M241" s="6">
        <f t="shared" si="385"/>
        <v>344.78652</v>
      </c>
      <c r="N241" s="6">
        <f t="shared" si="385"/>
        <v>1766.3678640000003</v>
      </c>
      <c r="O241" s="6">
        <f t="shared" si="385"/>
        <v>250.63327800000002</v>
      </c>
      <c r="P241" s="6">
        <f t="shared" ref="P241" si="386">$C240*P240</f>
        <v>0</v>
      </c>
      <c r="Q241" s="6">
        <f t="shared" ref="Q241" si="387">$C240*Q240</f>
        <v>511.87537200000003</v>
      </c>
      <c r="R241" s="6">
        <f t="shared" ref="R241:AB241" si="388">$C240*R240</f>
        <v>251.95938000000001</v>
      </c>
      <c r="S241" s="6">
        <f t="shared" si="388"/>
        <v>55.696283999999999</v>
      </c>
      <c r="T241" s="6">
        <f t="shared" si="388"/>
        <v>716.09508000000005</v>
      </c>
      <c r="U241" s="6">
        <f t="shared" si="388"/>
        <v>236.046156</v>
      </c>
      <c r="V241" s="6">
        <f t="shared" si="388"/>
        <v>486.67943400000007</v>
      </c>
      <c r="W241" s="6">
        <f t="shared" si="388"/>
        <v>625.92014400000005</v>
      </c>
      <c r="X241" s="6">
        <f t="shared" si="388"/>
        <v>847.37917800000002</v>
      </c>
      <c r="Y241" s="6">
        <f t="shared" si="388"/>
        <v>34.478651999999997</v>
      </c>
      <c r="Z241" s="6">
        <f t="shared" si="388"/>
        <v>0</v>
      </c>
      <c r="AA241" s="6">
        <f t="shared" si="388"/>
        <v>10.608816000000001</v>
      </c>
      <c r="AB241" s="6">
        <f t="shared" si="388"/>
        <v>0</v>
      </c>
      <c r="AC241" s="67"/>
      <c r="AD241" s="55"/>
    </row>
    <row r="242" spans="1:30" s="52" customFormat="1">
      <c r="A242" s="96" t="s">
        <v>412</v>
      </c>
      <c r="B242" s="75">
        <f>318264.54/2</f>
        <v>159132.26999999999</v>
      </c>
      <c r="C242" s="199">
        <f t="shared" si="334"/>
        <v>13261.02</v>
      </c>
      <c r="D242" s="5"/>
      <c r="E242" s="5"/>
      <c r="F242" s="5"/>
      <c r="G242" s="5"/>
      <c r="H242" s="5">
        <v>7.6100000000000001E-2</v>
      </c>
      <c r="I242" s="5"/>
      <c r="J242" s="5"/>
      <c r="K242" s="5"/>
      <c r="L242" s="5"/>
      <c r="M242" s="5"/>
      <c r="N242" s="5">
        <v>0.80369999999999997</v>
      </c>
      <c r="O242" s="5"/>
      <c r="P242" s="5"/>
      <c r="Q242" s="5"/>
      <c r="R242" s="5"/>
      <c r="S242" s="5"/>
      <c r="T242" s="5"/>
      <c r="U242" s="5"/>
      <c r="V242" s="5">
        <v>0.1202</v>
      </c>
      <c r="W242" s="5"/>
      <c r="X242" s="5"/>
      <c r="Y242" s="5"/>
      <c r="Z242" s="5"/>
      <c r="AA242" s="5"/>
      <c r="AB242" s="5"/>
      <c r="AC242" s="67"/>
      <c r="AD242" s="55"/>
    </row>
    <row r="243" spans="1:30" s="52" customFormat="1">
      <c r="A243" s="97"/>
      <c r="B243" s="74"/>
      <c r="C243" s="199"/>
      <c r="D243" s="6">
        <f t="shared" ref="D243" si="389">$C242*D242</f>
        <v>0</v>
      </c>
      <c r="E243" s="6">
        <f t="shared" ref="E243" si="390">$C242*E242</f>
        <v>0</v>
      </c>
      <c r="F243" s="6">
        <f t="shared" ref="F243:O243" si="391">$C242*F242</f>
        <v>0</v>
      </c>
      <c r="G243" s="6">
        <f t="shared" si="391"/>
        <v>0</v>
      </c>
      <c r="H243" s="6">
        <f t="shared" si="391"/>
        <v>1009.163622</v>
      </c>
      <c r="I243" s="6">
        <f t="shared" si="391"/>
        <v>0</v>
      </c>
      <c r="J243" s="6">
        <f t="shared" si="391"/>
        <v>0</v>
      </c>
      <c r="K243" s="6">
        <f t="shared" si="391"/>
        <v>0</v>
      </c>
      <c r="L243" s="6">
        <f t="shared" si="391"/>
        <v>0</v>
      </c>
      <c r="M243" s="6">
        <f t="shared" si="391"/>
        <v>0</v>
      </c>
      <c r="N243" s="6">
        <f t="shared" si="391"/>
        <v>10657.881773999999</v>
      </c>
      <c r="O243" s="6">
        <f t="shared" si="391"/>
        <v>0</v>
      </c>
      <c r="P243" s="6">
        <f t="shared" ref="P243" si="392">$C242*P242</f>
        <v>0</v>
      </c>
      <c r="Q243" s="6">
        <f t="shared" ref="Q243" si="393">$C242*Q242</f>
        <v>0</v>
      </c>
      <c r="R243" s="6">
        <f t="shared" ref="R243:AB243" si="394">$C242*R242</f>
        <v>0</v>
      </c>
      <c r="S243" s="6">
        <f t="shared" si="394"/>
        <v>0</v>
      </c>
      <c r="T243" s="6">
        <f t="shared" si="394"/>
        <v>0</v>
      </c>
      <c r="U243" s="6">
        <f t="shared" si="394"/>
        <v>0</v>
      </c>
      <c r="V243" s="6">
        <f t="shared" si="394"/>
        <v>1593.974604</v>
      </c>
      <c r="W243" s="6">
        <f t="shared" si="394"/>
        <v>0</v>
      </c>
      <c r="X243" s="6">
        <f t="shared" si="394"/>
        <v>0</v>
      </c>
      <c r="Y243" s="6">
        <f t="shared" si="394"/>
        <v>0</v>
      </c>
      <c r="Z243" s="6">
        <f t="shared" si="394"/>
        <v>0</v>
      </c>
      <c r="AA243" s="6">
        <f t="shared" si="394"/>
        <v>0</v>
      </c>
      <c r="AB243" s="6">
        <f t="shared" si="394"/>
        <v>0</v>
      </c>
      <c r="AC243" s="67"/>
      <c r="AD243" s="55"/>
    </row>
    <row r="244" spans="1:30" s="52" customFormat="1">
      <c r="A244" s="96" t="s">
        <v>66</v>
      </c>
      <c r="B244" s="75">
        <v>2392346.1800000002</v>
      </c>
      <c r="C244" s="199">
        <f t="shared" si="334"/>
        <v>199362.18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>
        <v>1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67"/>
      <c r="AD244" s="55"/>
    </row>
    <row r="245" spans="1:30" s="52" customFormat="1">
      <c r="A245" s="97"/>
      <c r="B245" s="84"/>
      <c r="C245" s="199"/>
      <c r="D245" s="6">
        <f t="shared" ref="D245" si="395">$C244*D244</f>
        <v>0</v>
      </c>
      <c r="E245" s="6">
        <f t="shared" ref="E245" si="396">$C244*E244</f>
        <v>0</v>
      </c>
      <c r="F245" s="6">
        <f t="shared" ref="F245:AB245" si="397">$C244*F244</f>
        <v>0</v>
      </c>
      <c r="G245" s="6">
        <f t="shared" si="397"/>
        <v>0</v>
      </c>
      <c r="H245" s="6">
        <f t="shared" si="397"/>
        <v>0</v>
      </c>
      <c r="I245" s="6">
        <f t="shared" si="397"/>
        <v>0</v>
      </c>
      <c r="J245" s="6">
        <f t="shared" si="397"/>
        <v>0</v>
      </c>
      <c r="K245" s="6">
        <f t="shared" si="397"/>
        <v>0</v>
      </c>
      <c r="L245" s="6">
        <f t="shared" si="397"/>
        <v>0</v>
      </c>
      <c r="M245" s="6">
        <f t="shared" si="397"/>
        <v>0</v>
      </c>
      <c r="N245" s="6">
        <f t="shared" si="397"/>
        <v>199362.18</v>
      </c>
      <c r="O245" s="6">
        <f t="shared" si="397"/>
        <v>0</v>
      </c>
      <c r="P245" s="6">
        <f t="shared" si="397"/>
        <v>0</v>
      </c>
      <c r="Q245" s="6">
        <f t="shared" si="397"/>
        <v>0</v>
      </c>
      <c r="R245" s="6">
        <f t="shared" si="397"/>
        <v>0</v>
      </c>
      <c r="S245" s="6">
        <f t="shared" si="397"/>
        <v>0</v>
      </c>
      <c r="T245" s="6">
        <f t="shared" si="397"/>
        <v>0</v>
      </c>
      <c r="U245" s="6">
        <f t="shared" si="397"/>
        <v>0</v>
      </c>
      <c r="V245" s="6">
        <f t="shared" si="397"/>
        <v>0</v>
      </c>
      <c r="W245" s="6">
        <f t="shared" si="397"/>
        <v>0</v>
      </c>
      <c r="X245" s="6">
        <f t="shared" si="397"/>
        <v>0</v>
      </c>
      <c r="Y245" s="6">
        <f t="shared" si="397"/>
        <v>0</v>
      </c>
      <c r="Z245" s="6">
        <f t="shared" si="397"/>
        <v>0</v>
      </c>
      <c r="AA245" s="6">
        <f t="shared" si="397"/>
        <v>0</v>
      </c>
      <c r="AB245" s="6">
        <f t="shared" si="397"/>
        <v>0</v>
      </c>
      <c r="AC245" s="67"/>
      <c r="AD245" s="55"/>
    </row>
    <row r="246" spans="1:30" s="52" customFormat="1">
      <c r="A246" s="96" t="s">
        <v>67</v>
      </c>
      <c r="B246" s="75">
        <v>614327.38</v>
      </c>
      <c r="C246" s="199">
        <f t="shared" si="334"/>
        <v>51193.95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>
        <v>1</v>
      </c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67"/>
      <c r="AD246" s="55"/>
    </row>
    <row r="247" spans="1:30" s="52" customFormat="1">
      <c r="A247" s="97"/>
      <c r="B247" s="84"/>
      <c r="C247" s="199"/>
      <c r="D247" s="6">
        <f t="shared" ref="D247" si="398">$C246*D246</f>
        <v>0</v>
      </c>
      <c r="E247" s="6">
        <f t="shared" ref="E247" si="399">$C246*E246</f>
        <v>0</v>
      </c>
      <c r="F247" s="6">
        <f t="shared" ref="F247:AB247" si="400">$C246*F246</f>
        <v>0</v>
      </c>
      <c r="G247" s="6">
        <f t="shared" si="400"/>
        <v>0</v>
      </c>
      <c r="H247" s="6">
        <f t="shared" si="400"/>
        <v>0</v>
      </c>
      <c r="I247" s="6">
        <f t="shared" si="400"/>
        <v>0</v>
      </c>
      <c r="J247" s="6">
        <f t="shared" si="400"/>
        <v>0</v>
      </c>
      <c r="K247" s="6">
        <f t="shared" si="400"/>
        <v>0</v>
      </c>
      <c r="L247" s="6">
        <f t="shared" si="400"/>
        <v>0</v>
      </c>
      <c r="M247" s="6">
        <f t="shared" si="400"/>
        <v>0</v>
      </c>
      <c r="N247" s="6">
        <f t="shared" si="400"/>
        <v>51193.95</v>
      </c>
      <c r="O247" s="6">
        <f t="shared" si="400"/>
        <v>0</v>
      </c>
      <c r="P247" s="6">
        <f t="shared" si="400"/>
        <v>0</v>
      </c>
      <c r="Q247" s="6">
        <f t="shared" si="400"/>
        <v>0</v>
      </c>
      <c r="R247" s="6">
        <f t="shared" si="400"/>
        <v>0</v>
      </c>
      <c r="S247" s="6">
        <f t="shared" si="400"/>
        <v>0</v>
      </c>
      <c r="T247" s="6">
        <f t="shared" si="400"/>
        <v>0</v>
      </c>
      <c r="U247" s="6">
        <f t="shared" si="400"/>
        <v>0</v>
      </c>
      <c r="V247" s="6">
        <f t="shared" si="400"/>
        <v>0</v>
      </c>
      <c r="W247" s="6">
        <f t="shared" si="400"/>
        <v>0</v>
      </c>
      <c r="X247" s="6">
        <f t="shared" si="400"/>
        <v>0</v>
      </c>
      <c r="Y247" s="6">
        <f t="shared" si="400"/>
        <v>0</v>
      </c>
      <c r="Z247" s="6">
        <f t="shared" si="400"/>
        <v>0</v>
      </c>
      <c r="AA247" s="6">
        <f t="shared" si="400"/>
        <v>0</v>
      </c>
      <c r="AB247" s="6">
        <f t="shared" si="400"/>
        <v>0</v>
      </c>
      <c r="AC247" s="67"/>
      <c r="AD247" s="55"/>
    </row>
    <row r="248" spans="1:30" s="52" customFormat="1">
      <c r="A248" s="96" t="s">
        <v>68</v>
      </c>
      <c r="B248" s="75">
        <v>310218.90999999997</v>
      </c>
      <c r="C248" s="199">
        <f t="shared" si="334"/>
        <v>25851.58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>
        <v>1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67"/>
      <c r="AD248" s="55"/>
    </row>
    <row r="249" spans="1:30" s="52" customFormat="1">
      <c r="A249" s="97"/>
      <c r="B249" s="84"/>
      <c r="C249" s="199"/>
      <c r="D249" s="6">
        <f t="shared" ref="D249" si="401">$C248*D248</f>
        <v>0</v>
      </c>
      <c r="E249" s="6">
        <f t="shared" ref="E249" si="402">$C248*E248</f>
        <v>0</v>
      </c>
      <c r="F249" s="6">
        <f t="shared" ref="F249:AB249" si="403">$C248*F248</f>
        <v>0</v>
      </c>
      <c r="G249" s="6">
        <f t="shared" si="403"/>
        <v>0</v>
      </c>
      <c r="H249" s="6">
        <f t="shared" si="403"/>
        <v>0</v>
      </c>
      <c r="I249" s="6">
        <f t="shared" si="403"/>
        <v>0</v>
      </c>
      <c r="J249" s="6">
        <f t="shared" si="403"/>
        <v>0</v>
      </c>
      <c r="K249" s="6">
        <f t="shared" si="403"/>
        <v>0</v>
      </c>
      <c r="L249" s="6">
        <f t="shared" si="403"/>
        <v>0</v>
      </c>
      <c r="M249" s="6">
        <f t="shared" si="403"/>
        <v>0</v>
      </c>
      <c r="N249" s="6">
        <f t="shared" si="403"/>
        <v>25851.58</v>
      </c>
      <c r="O249" s="6">
        <f t="shared" si="403"/>
        <v>0</v>
      </c>
      <c r="P249" s="6">
        <f t="shared" si="403"/>
        <v>0</v>
      </c>
      <c r="Q249" s="6">
        <f t="shared" si="403"/>
        <v>0</v>
      </c>
      <c r="R249" s="6">
        <f t="shared" si="403"/>
        <v>0</v>
      </c>
      <c r="S249" s="6">
        <f t="shared" si="403"/>
        <v>0</v>
      </c>
      <c r="T249" s="6">
        <f t="shared" si="403"/>
        <v>0</v>
      </c>
      <c r="U249" s="6">
        <f t="shared" si="403"/>
        <v>0</v>
      </c>
      <c r="V249" s="6">
        <f t="shared" si="403"/>
        <v>0</v>
      </c>
      <c r="W249" s="6">
        <f t="shared" si="403"/>
        <v>0</v>
      </c>
      <c r="X249" s="6">
        <f t="shared" si="403"/>
        <v>0</v>
      </c>
      <c r="Y249" s="6">
        <f t="shared" si="403"/>
        <v>0</v>
      </c>
      <c r="Z249" s="6">
        <f t="shared" si="403"/>
        <v>0</v>
      </c>
      <c r="AA249" s="6">
        <f t="shared" si="403"/>
        <v>0</v>
      </c>
      <c r="AB249" s="6">
        <f t="shared" si="403"/>
        <v>0</v>
      </c>
      <c r="AC249" s="67"/>
      <c r="AD249" s="55"/>
    </row>
    <row r="250" spans="1:30" s="52" customFormat="1">
      <c r="A250" s="96" t="s">
        <v>69</v>
      </c>
      <c r="B250" s="75">
        <f>2119210.11/2</f>
        <v>1059605.0549999999</v>
      </c>
      <c r="C250" s="199">
        <f t="shared" si="334"/>
        <v>88300.42</v>
      </c>
      <c r="D250" s="38">
        <v>1.6500000000000001E-2</v>
      </c>
      <c r="E250" s="38">
        <v>0.1368</v>
      </c>
      <c r="F250" s="38">
        <v>5.7599999999999998E-2</v>
      </c>
      <c r="G250" s="38">
        <v>8.0399999999999999E-2</v>
      </c>
      <c r="H250" s="38">
        <v>4.1099999999999998E-2</v>
      </c>
      <c r="I250" s="38">
        <v>0.13389999999999999</v>
      </c>
      <c r="J250" s="38">
        <v>2.12E-2</v>
      </c>
      <c r="K250" s="38">
        <v>3.2500000000000001E-2</v>
      </c>
      <c r="L250" s="38">
        <v>1.7100000000000001E-2</v>
      </c>
      <c r="M250" s="38">
        <v>2.5999999999999999E-2</v>
      </c>
      <c r="N250" s="38">
        <v>0.13320000000000001</v>
      </c>
      <c r="O250" s="38">
        <v>1.89E-2</v>
      </c>
      <c r="P250" s="38">
        <v>0</v>
      </c>
      <c r="Q250" s="38">
        <v>3.8600000000000002E-2</v>
      </c>
      <c r="R250" s="38">
        <v>1.9E-2</v>
      </c>
      <c r="S250" s="38">
        <v>4.1999999999999997E-3</v>
      </c>
      <c r="T250" s="38">
        <v>5.3999999999999999E-2</v>
      </c>
      <c r="U250" s="38">
        <v>1.78E-2</v>
      </c>
      <c r="V250" s="38">
        <v>3.6700000000000003E-2</v>
      </c>
      <c r="W250" s="38">
        <v>4.7199999999999999E-2</v>
      </c>
      <c r="X250" s="38">
        <v>6.3899999999999998E-2</v>
      </c>
      <c r="Y250" s="38">
        <v>2.5999999999999999E-3</v>
      </c>
      <c r="Z250" s="5">
        <v>0</v>
      </c>
      <c r="AA250" s="5">
        <v>8.0000000000000004E-4</v>
      </c>
      <c r="AB250" s="5">
        <v>0</v>
      </c>
      <c r="AC250" s="67"/>
      <c r="AD250" s="55"/>
    </row>
    <row r="251" spans="1:30" s="52" customFormat="1">
      <c r="A251" s="97"/>
      <c r="B251" s="84"/>
      <c r="C251" s="199"/>
      <c r="D251" s="6">
        <f t="shared" ref="D251" si="404">$C250*D250</f>
        <v>1456.9569300000001</v>
      </c>
      <c r="E251" s="6">
        <f t="shared" ref="E251" si="405">$C250*E250</f>
        <v>12079.497456000001</v>
      </c>
      <c r="F251" s="6">
        <f t="shared" ref="F251:O251" si="406">$C250*F250</f>
        <v>5086.1041919999998</v>
      </c>
      <c r="G251" s="6">
        <f t="shared" si="406"/>
        <v>7099.3537679999999</v>
      </c>
      <c r="H251" s="6">
        <f t="shared" si="406"/>
        <v>3629.1472619999995</v>
      </c>
      <c r="I251" s="6">
        <f t="shared" si="406"/>
        <v>11823.426237999998</v>
      </c>
      <c r="J251" s="6">
        <f t="shared" si="406"/>
        <v>1871.9689040000001</v>
      </c>
      <c r="K251" s="6">
        <f t="shared" si="406"/>
        <v>2869.7636499999999</v>
      </c>
      <c r="L251" s="6">
        <f t="shared" si="406"/>
        <v>1509.9371820000001</v>
      </c>
      <c r="M251" s="6">
        <f t="shared" si="406"/>
        <v>2295.8109199999999</v>
      </c>
      <c r="N251" s="6">
        <f t="shared" si="406"/>
        <v>11761.615944000001</v>
      </c>
      <c r="O251" s="6">
        <f t="shared" si="406"/>
        <v>1668.8779380000001</v>
      </c>
      <c r="P251" s="6">
        <f t="shared" ref="P251" si="407">$C250*P250</f>
        <v>0</v>
      </c>
      <c r="Q251" s="6">
        <f t="shared" ref="Q251" si="408">$C250*Q250</f>
        <v>3408.3962120000001</v>
      </c>
      <c r="R251" s="6">
        <f t="shared" ref="R251:AB251" si="409">$C250*R250</f>
        <v>1677.7079799999999</v>
      </c>
      <c r="S251" s="6">
        <f t="shared" si="409"/>
        <v>370.86176399999999</v>
      </c>
      <c r="T251" s="6">
        <f t="shared" si="409"/>
        <v>4768.2226799999999</v>
      </c>
      <c r="U251" s="6">
        <f t="shared" si="409"/>
        <v>1571.747476</v>
      </c>
      <c r="V251" s="6">
        <f t="shared" si="409"/>
        <v>3240.6254140000001</v>
      </c>
      <c r="W251" s="6">
        <f t="shared" si="409"/>
        <v>4167.7798240000002</v>
      </c>
      <c r="X251" s="6">
        <f t="shared" si="409"/>
        <v>5642.3968379999997</v>
      </c>
      <c r="Y251" s="6">
        <f t="shared" si="409"/>
        <v>229.58109199999998</v>
      </c>
      <c r="Z251" s="6">
        <f t="shared" si="409"/>
        <v>0</v>
      </c>
      <c r="AA251" s="6">
        <f t="shared" si="409"/>
        <v>70.640336000000005</v>
      </c>
      <c r="AB251" s="6">
        <f t="shared" si="409"/>
        <v>0</v>
      </c>
      <c r="AC251" s="67"/>
      <c r="AD251" s="55"/>
    </row>
    <row r="252" spans="1:30" s="52" customFormat="1">
      <c r="A252" s="96" t="s">
        <v>413</v>
      </c>
      <c r="B252" s="75">
        <f>2119210.11/2</f>
        <v>1059605.0549999999</v>
      </c>
      <c r="C252" s="199">
        <f t="shared" si="334"/>
        <v>88300.42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>
        <v>1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7"/>
      <c r="AD252" s="55"/>
    </row>
    <row r="253" spans="1:30" s="52" customFormat="1">
      <c r="A253" s="97"/>
      <c r="B253" s="74"/>
      <c r="C253" s="199"/>
      <c r="D253" s="6">
        <f t="shared" ref="D253" si="410">$C252*D252</f>
        <v>0</v>
      </c>
      <c r="E253" s="6">
        <f t="shared" ref="E253" si="411">$C252*E252</f>
        <v>0</v>
      </c>
      <c r="F253" s="6">
        <f t="shared" ref="F253:O253" si="412">$C252*F252</f>
        <v>0</v>
      </c>
      <c r="G253" s="6">
        <f t="shared" si="412"/>
        <v>0</v>
      </c>
      <c r="H253" s="6">
        <f t="shared" si="412"/>
        <v>0</v>
      </c>
      <c r="I253" s="6">
        <f t="shared" si="412"/>
        <v>0</v>
      </c>
      <c r="J253" s="6">
        <f t="shared" si="412"/>
        <v>0</v>
      </c>
      <c r="K253" s="6">
        <f t="shared" si="412"/>
        <v>0</v>
      </c>
      <c r="L253" s="6">
        <f t="shared" si="412"/>
        <v>0</v>
      </c>
      <c r="M253" s="6">
        <f t="shared" si="412"/>
        <v>0</v>
      </c>
      <c r="N253" s="6">
        <f t="shared" si="412"/>
        <v>88300.42</v>
      </c>
      <c r="O253" s="6">
        <f t="shared" si="412"/>
        <v>0</v>
      </c>
      <c r="P253" s="6">
        <f t="shared" ref="P253" si="413">$C252*P252</f>
        <v>0</v>
      </c>
      <c r="Q253" s="6">
        <f t="shared" ref="Q253" si="414">$C252*Q252</f>
        <v>0</v>
      </c>
      <c r="R253" s="6">
        <f t="shared" ref="R253:AB253" si="415">$C252*R252</f>
        <v>0</v>
      </c>
      <c r="S253" s="6">
        <f t="shared" si="415"/>
        <v>0</v>
      </c>
      <c r="T253" s="6">
        <f t="shared" si="415"/>
        <v>0</v>
      </c>
      <c r="U253" s="6">
        <f t="shared" si="415"/>
        <v>0</v>
      </c>
      <c r="V253" s="6">
        <f t="shared" si="415"/>
        <v>0</v>
      </c>
      <c r="W253" s="6">
        <f t="shared" si="415"/>
        <v>0</v>
      </c>
      <c r="X253" s="6">
        <f t="shared" si="415"/>
        <v>0</v>
      </c>
      <c r="Y253" s="6">
        <f t="shared" si="415"/>
        <v>0</v>
      </c>
      <c r="Z253" s="6">
        <f t="shared" si="415"/>
        <v>0</v>
      </c>
      <c r="AA253" s="6">
        <f t="shared" si="415"/>
        <v>0</v>
      </c>
      <c r="AB253" s="6">
        <f t="shared" si="415"/>
        <v>0</v>
      </c>
      <c r="AC253" s="67"/>
      <c r="AD253" s="55"/>
    </row>
    <row r="254" spans="1:30" s="52" customFormat="1">
      <c r="A254" s="96" t="s">
        <v>70</v>
      </c>
      <c r="B254" s="75">
        <v>448608.58</v>
      </c>
      <c r="C254" s="199">
        <f t="shared" si="334"/>
        <v>37384.050000000003</v>
      </c>
      <c r="D254" s="5"/>
      <c r="E254" s="5"/>
      <c r="F254" s="5">
        <v>0.33689999999999998</v>
      </c>
      <c r="G254" s="5"/>
      <c r="H254" s="5">
        <v>0.12180000000000001</v>
      </c>
      <c r="I254" s="5"/>
      <c r="J254" s="5"/>
      <c r="K254" s="5"/>
      <c r="L254" s="5"/>
      <c r="M254" s="5"/>
      <c r="N254" s="5">
        <v>0.40079999999999999</v>
      </c>
      <c r="O254" s="5"/>
      <c r="P254" s="5"/>
      <c r="Q254" s="5"/>
      <c r="R254" s="5"/>
      <c r="S254" s="5"/>
      <c r="T254" s="5"/>
      <c r="U254" s="5"/>
      <c r="V254" s="5">
        <v>0.14050000000000001</v>
      </c>
      <c r="W254" s="5"/>
      <c r="X254" s="5"/>
      <c r="Y254" s="5"/>
      <c r="Z254" s="5"/>
      <c r="AA254" s="5"/>
      <c r="AB254" s="5"/>
      <c r="AC254" s="67"/>
      <c r="AD254" s="55"/>
    </row>
    <row r="255" spans="1:30" s="52" customFormat="1">
      <c r="A255" s="97"/>
      <c r="B255" s="84"/>
      <c r="C255" s="199"/>
      <c r="D255" s="6">
        <f t="shared" ref="D255" si="416">$C254*D254</f>
        <v>0</v>
      </c>
      <c r="E255" s="6">
        <f t="shared" ref="E255" si="417">$C254*E254</f>
        <v>0</v>
      </c>
      <c r="F255" s="6">
        <f t="shared" ref="F255:AB255" si="418">$C254*F254</f>
        <v>12594.686444999999</v>
      </c>
      <c r="G255" s="6">
        <f t="shared" si="418"/>
        <v>0</v>
      </c>
      <c r="H255" s="6">
        <f t="shared" si="418"/>
        <v>4553.3772900000004</v>
      </c>
      <c r="I255" s="6">
        <f t="shared" si="418"/>
        <v>0</v>
      </c>
      <c r="J255" s="6">
        <f t="shared" si="418"/>
        <v>0</v>
      </c>
      <c r="K255" s="6">
        <f t="shared" si="418"/>
        <v>0</v>
      </c>
      <c r="L255" s="6">
        <f t="shared" si="418"/>
        <v>0</v>
      </c>
      <c r="M255" s="6">
        <f t="shared" si="418"/>
        <v>0</v>
      </c>
      <c r="N255" s="6">
        <f t="shared" si="418"/>
        <v>14983.527240000001</v>
      </c>
      <c r="O255" s="6">
        <f t="shared" si="418"/>
        <v>0</v>
      </c>
      <c r="P255" s="6">
        <f t="shared" si="418"/>
        <v>0</v>
      </c>
      <c r="Q255" s="6">
        <f t="shared" si="418"/>
        <v>0</v>
      </c>
      <c r="R255" s="6">
        <f t="shared" si="418"/>
        <v>0</v>
      </c>
      <c r="S255" s="6">
        <f t="shared" si="418"/>
        <v>0</v>
      </c>
      <c r="T255" s="6">
        <f t="shared" si="418"/>
        <v>0</v>
      </c>
      <c r="U255" s="6">
        <f t="shared" si="418"/>
        <v>0</v>
      </c>
      <c r="V255" s="6">
        <f t="shared" si="418"/>
        <v>5252.459025000001</v>
      </c>
      <c r="W255" s="6">
        <f t="shared" si="418"/>
        <v>0</v>
      </c>
      <c r="X255" s="6">
        <f t="shared" si="418"/>
        <v>0</v>
      </c>
      <c r="Y255" s="6">
        <f t="shared" si="418"/>
        <v>0</v>
      </c>
      <c r="Z255" s="6">
        <f t="shared" si="418"/>
        <v>0</v>
      </c>
      <c r="AA255" s="6">
        <f t="shared" si="418"/>
        <v>0</v>
      </c>
      <c r="AB255" s="6">
        <f t="shared" si="418"/>
        <v>0</v>
      </c>
      <c r="AC255" s="67"/>
      <c r="AD255" s="55"/>
    </row>
    <row r="256" spans="1:30" s="52" customFormat="1">
      <c r="A256" s="96" t="s">
        <v>71</v>
      </c>
      <c r="B256" s="75">
        <v>1936483.84</v>
      </c>
      <c r="C256" s="199">
        <f t="shared" si="334"/>
        <v>161373.65</v>
      </c>
      <c r="D256" s="5">
        <v>7.1000000000000004E-3</v>
      </c>
      <c r="E256" s="5"/>
      <c r="F256" s="5">
        <v>3.3599999999999998E-2</v>
      </c>
      <c r="G256" s="5"/>
      <c r="H256" s="5">
        <v>0.10929999999999999</v>
      </c>
      <c r="I256" s="5"/>
      <c r="J256" s="5"/>
      <c r="K256" s="5"/>
      <c r="L256" s="5"/>
      <c r="M256" s="5">
        <v>1.66E-2</v>
      </c>
      <c r="N256" s="5">
        <v>0.67379999999999995</v>
      </c>
      <c r="O256" s="5"/>
      <c r="P256" s="5"/>
      <c r="Q256" s="5"/>
      <c r="R256" s="5">
        <v>8.8999999999999999E-3</v>
      </c>
      <c r="S256" s="5"/>
      <c r="T256" s="5">
        <v>2.3300000000000001E-2</v>
      </c>
      <c r="U256" s="5"/>
      <c r="V256" s="5">
        <v>0.122</v>
      </c>
      <c r="W256" s="5">
        <v>5.4000000000000003E-3</v>
      </c>
      <c r="X256" s="5"/>
      <c r="Y256" s="5"/>
      <c r="Z256" s="5"/>
      <c r="AA256" s="5"/>
      <c r="AB256" s="5"/>
      <c r="AC256" s="67"/>
      <c r="AD256" s="55"/>
    </row>
    <row r="257" spans="1:30" s="52" customFormat="1">
      <c r="A257" s="97"/>
      <c r="B257" s="84"/>
      <c r="C257" s="199"/>
      <c r="D257" s="6">
        <f t="shared" ref="D257" si="419">$C256*D256</f>
        <v>1145.752915</v>
      </c>
      <c r="E257" s="6">
        <f t="shared" ref="E257" si="420">$C256*E256</f>
        <v>0</v>
      </c>
      <c r="F257" s="6">
        <f t="shared" ref="F257:AB257" si="421">$C256*F256</f>
        <v>5422.1546399999997</v>
      </c>
      <c r="G257" s="6">
        <f t="shared" si="421"/>
        <v>0</v>
      </c>
      <c r="H257" s="6">
        <f t="shared" si="421"/>
        <v>17638.139944999999</v>
      </c>
      <c r="I257" s="6">
        <f t="shared" si="421"/>
        <v>0</v>
      </c>
      <c r="J257" s="6">
        <f t="shared" si="421"/>
        <v>0</v>
      </c>
      <c r="K257" s="6">
        <f t="shared" si="421"/>
        <v>0</v>
      </c>
      <c r="L257" s="6">
        <f t="shared" si="421"/>
        <v>0</v>
      </c>
      <c r="M257" s="6">
        <f t="shared" si="421"/>
        <v>2678.8025899999998</v>
      </c>
      <c r="N257" s="6">
        <f t="shared" si="421"/>
        <v>108733.56536999998</v>
      </c>
      <c r="O257" s="6">
        <f t="shared" si="421"/>
        <v>0</v>
      </c>
      <c r="P257" s="6">
        <f t="shared" si="421"/>
        <v>0</v>
      </c>
      <c r="Q257" s="6">
        <f t="shared" si="421"/>
        <v>0</v>
      </c>
      <c r="R257" s="6">
        <f t="shared" si="421"/>
        <v>1436.2254849999999</v>
      </c>
      <c r="S257" s="6">
        <f t="shared" si="421"/>
        <v>0</v>
      </c>
      <c r="T257" s="6">
        <f t="shared" si="421"/>
        <v>3760.0060450000001</v>
      </c>
      <c r="U257" s="6">
        <f t="shared" si="421"/>
        <v>0</v>
      </c>
      <c r="V257" s="6">
        <f t="shared" si="421"/>
        <v>19687.585299999999</v>
      </c>
      <c r="W257" s="6">
        <f t="shared" si="421"/>
        <v>871.41771000000006</v>
      </c>
      <c r="X257" s="6">
        <f t="shared" si="421"/>
        <v>0</v>
      </c>
      <c r="Y257" s="6">
        <f t="shared" si="421"/>
        <v>0</v>
      </c>
      <c r="Z257" s="6">
        <f t="shared" si="421"/>
        <v>0</v>
      </c>
      <c r="AA257" s="6">
        <f t="shared" si="421"/>
        <v>0</v>
      </c>
      <c r="AB257" s="6">
        <f t="shared" si="421"/>
        <v>0</v>
      </c>
      <c r="AC257" s="67"/>
      <c r="AD257" s="55"/>
    </row>
    <row r="258" spans="1:30" s="52" customFormat="1">
      <c r="A258" s="96" t="s">
        <v>72</v>
      </c>
      <c r="B258" s="75">
        <v>313468.24</v>
      </c>
      <c r="C258" s="199">
        <f t="shared" si="334"/>
        <v>26122.35</v>
      </c>
      <c r="D258" s="5"/>
      <c r="E258" s="5"/>
      <c r="F258" s="5">
        <v>0.32700000000000001</v>
      </c>
      <c r="G258" s="5"/>
      <c r="H258" s="5">
        <v>7.0099999999999996E-2</v>
      </c>
      <c r="I258" s="5"/>
      <c r="J258" s="5"/>
      <c r="K258" s="5"/>
      <c r="L258" s="5"/>
      <c r="M258" s="5">
        <v>1.7999999999999999E-2</v>
      </c>
      <c r="N258" s="5">
        <v>0.50819999999999999</v>
      </c>
      <c r="O258" s="5"/>
      <c r="P258" s="5"/>
      <c r="Q258" s="5"/>
      <c r="R258" s="5"/>
      <c r="S258" s="5"/>
      <c r="T258" s="5"/>
      <c r="U258" s="5"/>
      <c r="V258" s="5">
        <v>7.6700000000000004E-2</v>
      </c>
      <c r="W258" s="5"/>
      <c r="X258" s="5"/>
      <c r="Y258" s="5"/>
      <c r="Z258" s="5"/>
      <c r="AA258" s="5"/>
      <c r="AB258" s="5"/>
      <c r="AC258" s="67"/>
      <c r="AD258" s="55"/>
    </row>
    <row r="259" spans="1:30" s="52" customFormat="1">
      <c r="A259" s="97"/>
      <c r="B259" s="84"/>
      <c r="C259" s="199"/>
      <c r="D259" s="6">
        <f t="shared" ref="D259" si="422">$C258*D258</f>
        <v>0</v>
      </c>
      <c r="E259" s="6">
        <f t="shared" ref="E259" si="423">$C258*E258</f>
        <v>0</v>
      </c>
      <c r="F259" s="6">
        <f t="shared" ref="F259:AB259" si="424">$C258*F258</f>
        <v>8542.0084499999994</v>
      </c>
      <c r="G259" s="6">
        <f t="shared" si="424"/>
        <v>0</v>
      </c>
      <c r="H259" s="6">
        <f t="shared" si="424"/>
        <v>1831.1767349999998</v>
      </c>
      <c r="I259" s="6">
        <f t="shared" si="424"/>
        <v>0</v>
      </c>
      <c r="J259" s="6">
        <f t="shared" si="424"/>
        <v>0</v>
      </c>
      <c r="K259" s="6">
        <f t="shared" si="424"/>
        <v>0</v>
      </c>
      <c r="L259" s="6">
        <f t="shared" si="424"/>
        <v>0</v>
      </c>
      <c r="M259" s="6">
        <f t="shared" si="424"/>
        <v>470.20229999999992</v>
      </c>
      <c r="N259" s="6">
        <f t="shared" si="424"/>
        <v>13275.378269999999</v>
      </c>
      <c r="O259" s="6">
        <f t="shared" si="424"/>
        <v>0</v>
      </c>
      <c r="P259" s="6">
        <f t="shared" si="424"/>
        <v>0</v>
      </c>
      <c r="Q259" s="6">
        <f t="shared" si="424"/>
        <v>0</v>
      </c>
      <c r="R259" s="6">
        <f t="shared" si="424"/>
        <v>0</v>
      </c>
      <c r="S259" s="6">
        <f t="shared" si="424"/>
        <v>0</v>
      </c>
      <c r="T259" s="6">
        <f t="shared" si="424"/>
        <v>0</v>
      </c>
      <c r="U259" s="6">
        <f t="shared" si="424"/>
        <v>0</v>
      </c>
      <c r="V259" s="6">
        <f t="shared" si="424"/>
        <v>2003.584245</v>
      </c>
      <c r="W259" s="6">
        <f t="shared" si="424"/>
        <v>0</v>
      </c>
      <c r="X259" s="6">
        <f t="shared" si="424"/>
        <v>0</v>
      </c>
      <c r="Y259" s="6">
        <f t="shared" si="424"/>
        <v>0</v>
      </c>
      <c r="Z259" s="6">
        <f t="shared" si="424"/>
        <v>0</v>
      </c>
      <c r="AA259" s="6">
        <f t="shared" si="424"/>
        <v>0</v>
      </c>
      <c r="AB259" s="6">
        <f t="shared" si="424"/>
        <v>0</v>
      </c>
      <c r="AC259" s="67"/>
      <c r="AD259" s="55"/>
    </row>
    <row r="260" spans="1:30" s="52" customFormat="1">
      <c r="A260" s="96" t="s">
        <v>73</v>
      </c>
      <c r="B260" s="75">
        <v>146358.07</v>
      </c>
      <c r="C260" s="199">
        <f t="shared" si="334"/>
        <v>12196.51</v>
      </c>
      <c r="D260" s="5"/>
      <c r="E260" s="5"/>
      <c r="F260" s="5">
        <v>3.0999999999999999E-3</v>
      </c>
      <c r="G260" s="5"/>
      <c r="H260" s="5">
        <v>3.0099999999999998E-2</v>
      </c>
      <c r="I260" s="5"/>
      <c r="J260" s="5"/>
      <c r="K260" s="5"/>
      <c r="L260" s="5"/>
      <c r="M260" s="5">
        <v>4.0000000000000002E-4</v>
      </c>
      <c r="N260" s="5">
        <v>0.92749999999999999</v>
      </c>
      <c r="O260" s="5"/>
      <c r="P260" s="5"/>
      <c r="Q260" s="5"/>
      <c r="R260" s="5">
        <v>2.9999999999999997E-4</v>
      </c>
      <c r="S260" s="5"/>
      <c r="T260" s="5"/>
      <c r="U260" s="5"/>
      <c r="V260" s="5">
        <v>3.8600000000000002E-2</v>
      </c>
      <c r="W260" s="5"/>
      <c r="X260" s="5"/>
      <c r="Y260" s="5"/>
      <c r="Z260" s="5"/>
      <c r="AA260" s="5"/>
      <c r="AB260" s="5"/>
      <c r="AC260" s="67"/>
      <c r="AD260" s="55"/>
    </row>
    <row r="261" spans="1:30" s="52" customFormat="1">
      <c r="A261" s="97"/>
      <c r="B261" s="84"/>
      <c r="C261" s="199"/>
      <c r="D261" s="6">
        <f t="shared" ref="D261" si="425">$C260*D260</f>
        <v>0</v>
      </c>
      <c r="E261" s="6">
        <f t="shared" ref="E261" si="426">$C260*E260</f>
        <v>0</v>
      </c>
      <c r="F261" s="6">
        <f t="shared" ref="F261:AB261" si="427">$C260*F260</f>
        <v>37.809181000000002</v>
      </c>
      <c r="G261" s="6">
        <f t="shared" si="427"/>
        <v>0</v>
      </c>
      <c r="H261" s="6">
        <f t="shared" si="427"/>
        <v>367.11495099999996</v>
      </c>
      <c r="I261" s="6">
        <f t="shared" si="427"/>
        <v>0</v>
      </c>
      <c r="J261" s="6">
        <f t="shared" si="427"/>
        <v>0</v>
      </c>
      <c r="K261" s="6">
        <f t="shared" si="427"/>
        <v>0</v>
      </c>
      <c r="L261" s="6">
        <f t="shared" si="427"/>
        <v>0</v>
      </c>
      <c r="M261" s="6">
        <f t="shared" si="427"/>
        <v>4.8786040000000002</v>
      </c>
      <c r="N261" s="6">
        <f t="shared" si="427"/>
        <v>11312.263025</v>
      </c>
      <c r="O261" s="6">
        <f t="shared" si="427"/>
        <v>0</v>
      </c>
      <c r="P261" s="6">
        <f t="shared" si="427"/>
        <v>0</v>
      </c>
      <c r="Q261" s="6">
        <f t="shared" si="427"/>
        <v>0</v>
      </c>
      <c r="R261" s="6">
        <f t="shared" si="427"/>
        <v>3.6589529999999999</v>
      </c>
      <c r="S261" s="6">
        <f t="shared" si="427"/>
        <v>0</v>
      </c>
      <c r="T261" s="6">
        <f t="shared" si="427"/>
        <v>0</v>
      </c>
      <c r="U261" s="6">
        <f t="shared" si="427"/>
        <v>0</v>
      </c>
      <c r="V261" s="6">
        <f t="shared" si="427"/>
        <v>470.78528600000004</v>
      </c>
      <c r="W261" s="6">
        <f t="shared" si="427"/>
        <v>0</v>
      </c>
      <c r="X261" s="6">
        <f t="shared" si="427"/>
        <v>0</v>
      </c>
      <c r="Y261" s="6">
        <f t="shared" si="427"/>
        <v>0</v>
      </c>
      <c r="Z261" s="6">
        <f t="shared" si="427"/>
        <v>0</v>
      </c>
      <c r="AA261" s="6">
        <f t="shared" si="427"/>
        <v>0</v>
      </c>
      <c r="AB261" s="6">
        <f t="shared" si="427"/>
        <v>0</v>
      </c>
      <c r="AC261" s="67"/>
      <c r="AD261" s="55"/>
    </row>
    <row r="262" spans="1:30" s="52" customFormat="1">
      <c r="A262" s="96" t="s">
        <v>74</v>
      </c>
      <c r="B262" s="75">
        <v>1396487.41</v>
      </c>
      <c r="C262" s="199">
        <f t="shared" si="334"/>
        <v>116373.95</v>
      </c>
      <c r="D262" s="5"/>
      <c r="E262" s="5"/>
      <c r="F262" s="5">
        <v>3.0999999999999999E-3</v>
      </c>
      <c r="G262" s="5"/>
      <c r="H262" s="5">
        <v>3.0099999999999998E-2</v>
      </c>
      <c r="I262" s="5"/>
      <c r="J262" s="5"/>
      <c r="K262" s="5"/>
      <c r="L262" s="5"/>
      <c r="M262" s="5">
        <v>4.0000000000000002E-4</v>
      </c>
      <c r="N262" s="5">
        <v>0.92749999999999999</v>
      </c>
      <c r="O262" s="5"/>
      <c r="P262" s="5"/>
      <c r="Q262" s="5"/>
      <c r="R262" s="5">
        <v>2.9999999999999997E-4</v>
      </c>
      <c r="S262" s="5"/>
      <c r="T262" s="5"/>
      <c r="U262" s="5"/>
      <c r="V262" s="5">
        <v>3.8600000000000002E-2</v>
      </c>
      <c r="W262" s="5"/>
      <c r="X262" s="5"/>
      <c r="Y262" s="5"/>
      <c r="Z262" s="5"/>
      <c r="AA262" s="5"/>
      <c r="AB262" s="5"/>
      <c r="AC262" s="67"/>
      <c r="AD262" s="55"/>
    </row>
    <row r="263" spans="1:30" s="52" customFormat="1">
      <c r="A263" s="97"/>
      <c r="B263" s="84"/>
      <c r="C263" s="199"/>
      <c r="D263" s="6">
        <f t="shared" ref="D263" si="428">$C262*D262</f>
        <v>0</v>
      </c>
      <c r="E263" s="6">
        <f t="shared" ref="E263" si="429">$C262*E262</f>
        <v>0</v>
      </c>
      <c r="F263" s="6">
        <f>$C262*F262</f>
        <v>360.75924499999996</v>
      </c>
      <c r="G263" s="6">
        <f t="shared" ref="G263:AB263" si="430">$C262*G262</f>
        <v>0</v>
      </c>
      <c r="H263" s="6">
        <f t="shared" si="430"/>
        <v>3502.8558949999997</v>
      </c>
      <c r="I263" s="6">
        <f t="shared" si="430"/>
        <v>0</v>
      </c>
      <c r="J263" s="6">
        <f t="shared" si="430"/>
        <v>0</v>
      </c>
      <c r="K263" s="6">
        <f t="shared" si="430"/>
        <v>0</v>
      </c>
      <c r="L263" s="6">
        <f t="shared" si="430"/>
        <v>0</v>
      </c>
      <c r="M263" s="6">
        <f t="shared" si="430"/>
        <v>46.549579999999999</v>
      </c>
      <c r="N263" s="6">
        <f t="shared" si="430"/>
        <v>107936.83862499999</v>
      </c>
      <c r="O263" s="6">
        <f t="shared" si="430"/>
        <v>0</v>
      </c>
      <c r="P263" s="6">
        <f t="shared" si="430"/>
        <v>0</v>
      </c>
      <c r="Q263" s="6">
        <f t="shared" si="430"/>
        <v>0</v>
      </c>
      <c r="R263" s="6">
        <f t="shared" si="430"/>
        <v>34.912184999999994</v>
      </c>
      <c r="S263" s="6">
        <f t="shared" si="430"/>
        <v>0</v>
      </c>
      <c r="T263" s="6">
        <f t="shared" si="430"/>
        <v>0</v>
      </c>
      <c r="U263" s="6">
        <f t="shared" si="430"/>
        <v>0</v>
      </c>
      <c r="V263" s="6">
        <f t="shared" si="430"/>
        <v>4492.0344700000005</v>
      </c>
      <c r="W263" s="6">
        <f t="shared" si="430"/>
        <v>0</v>
      </c>
      <c r="X263" s="6">
        <f t="shared" si="430"/>
        <v>0</v>
      </c>
      <c r="Y263" s="6">
        <f t="shared" si="430"/>
        <v>0</v>
      </c>
      <c r="Z263" s="6">
        <f t="shared" si="430"/>
        <v>0</v>
      </c>
      <c r="AA263" s="6">
        <f t="shared" si="430"/>
        <v>0</v>
      </c>
      <c r="AB263" s="6">
        <f t="shared" si="430"/>
        <v>0</v>
      </c>
      <c r="AC263" s="67"/>
      <c r="AD263" s="55"/>
    </row>
    <row r="264" spans="1:30" s="52" customFormat="1">
      <c r="A264" s="96" t="s">
        <v>75</v>
      </c>
      <c r="B264" s="75">
        <v>326244.27</v>
      </c>
      <c r="C264" s="199">
        <f t="shared" si="334"/>
        <v>27187.02</v>
      </c>
      <c r="D264" s="5"/>
      <c r="E264" s="5"/>
      <c r="F264" s="5">
        <v>3.0999999999999999E-3</v>
      </c>
      <c r="G264" s="5"/>
      <c r="H264" s="5">
        <v>3.0099999999999998E-2</v>
      </c>
      <c r="I264" s="5"/>
      <c r="J264" s="5"/>
      <c r="K264" s="5"/>
      <c r="L264" s="5"/>
      <c r="M264" s="5">
        <v>4.0000000000000002E-4</v>
      </c>
      <c r="N264" s="5">
        <v>0.92749999999999999</v>
      </c>
      <c r="O264" s="5"/>
      <c r="P264" s="5"/>
      <c r="Q264" s="5"/>
      <c r="R264" s="5">
        <v>2.9999999999999997E-4</v>
      </c>
      <c r="S264" s="5"/>
      <c r="T264" s="5"/>
      <c r="U264" s="5"/>
      <c r="V264" s="5">
        <v>3.8600000000000002E-2</v>
      </c>
      <c r="W264" s="5"/>
      <c r="X264" s="5"/>
      <c r="Y264" s="5"/>
      <c r="Z264" s="5"/>
      <c r="AA264" s="5"/>
      <c r="AB264" s="5"/>
      <c r="AC264" s="67"/>
      <c r="AD264" s="55"/>
    </row>
    <row r="265" spans="1:30" s="52" customFormat="1">
      <c r="A265" s="97"/>
      <c r="B265" s="84"/>
      <c r="C265" s="199"/>
      <c r="D265" s="6">
        <f t="shared" ref="D265" si="431">$C264*D264</f>
        <v>0</v>
      </c>
      <c r="E265" s="6">
        <f t="shared" ref="E265" si="432">$C264*E264</f>
        <v>0</v>
      </c>
      <c r="F265" s="6">
        <f t="shared" ref="F265:AB265" si="433">$C264*F264</f>
        <v>84.279762000000005</v>
      </c>
      <c r="G265" s="6">
        <f t="shared" si="433"/>
        <v>0</v>
      </c>
      <c r="H265" s="6">
        <f t="shared" si="433"/>
        <v>818.32930199999998</v>
      </c>
      <c r="I265" s="6">
        <f t="shared" si="433"/>
        <v>0</v>
      </c>
      <c r="J265" s="6">
        <f t="shared" si="433"/>
        <v>0</v>
      </c>
      <c r="K265" s="6">
        <f t="shared" si="433"/>
        <v>0</v>
      </c>
      <c r="L265" s="6">
        <f t="shared" si="433"/>
        <v>0</v>
      </c>
      <c r="M265" s="6">
        <f t="shared" si="433"/>
        <v>10.874808000000002</v>
      </c>
      <c r="N265" s="6">
        <f t="shared" si="433"/>
        <v>25215.961050000002</v>
      </c>
      <c r="O265" s="6">
        <f t="shared" si="433"/>
        <v>0</v>
      </c>
      <c r="P265" s="6">
        <f t="shared" si="433"/>
        <v>0</v>
      </c>
      <c r="Q265" s="6">
        <f t="shared" si="433"/>
        <v>0</v>
      </c>
      <c r="R265" s="6">
        <f t="shared" si="433"/>
        <v>8.1561059999999994</v>
      </c>
      <c r="S265" s="6">
        <f t="shared" si="433"/>
        <v>0</v>
      </c>
      <c r="T265" s="6">
        <f t="shared" si="433"/>
        <v>0</v>
      </c>
      <c r="U265" s="6">
        <f t="shared" si="433"/>
        <v>0</v>
      </c>
      <c r="V265" s="6">
        <f t="shared" si="433"/>
        <v>1049.4189720000002</v>
      </c>
      <c r="W265" s="6">
        <f t="shared" si="433"/>
        <v>0</v>
      </c>
      <c r="X265" s="6">
        <f t="shared" si="433"/>
        <v>0</v>
      </c>
      <c r="Y265" s="6">
        <f t="shared" si="433"/>
        <v>0</v>
      </c>
      <c r="Z265" s="6">
        <f t="shared" si="433"/>
        <v>0</v>
      </c>
      <c r="AA265" s="6">
        <f t="shared" si="433"/>
        <v>0</v>
      </c>
      <c r="AB265" s="6">
        <f t="shared" si="433"/>
        <v>0</v>
      </c>
      <c r="AC265" s="67"/>
      <c r="AD265" s="55"/>
    </row>
    <row r="266" spans="1:30" s="52" customFormat="1">
      <c r="A266" s="96" t="s">
        <v>76</v>
      </c>
      <c r="B266" s="75">
        <f>71451.54/2</f>
        <v>35725.769999999997</v>
      </c>
      <c r="C266" s="199">
        <f t="shared" si="334"/>
        <v>2977.15</v>
      </c>
      <c r="D266" s="38">
        <v>1.6500000000000001E-2</v>
      </c>
      <c r="E266" s="38">
        <v>0.1368</v>
      </c>
      <c r="F266" s="38">
        <v>5.7599999999999998E-2</v>
      </c>
      <c r="G266" s="38">
        <v>8.0399999999999999E-2</v>
      </c>
      <c r="H266" s="38">
        <v>4.1099999999999998E-2</v>
      </c>
      <c r="I266" s="38">
        <v>0.13389999999999999</v>
      </c>
      <c r="J266" s="38">
        <v>2.12E-2</v>
      </c>
      <c r="K266" s="38">
        <v>3.2500000000000001E-2</v>
      </c>
      <c r="L266" s="38">
        <v>1.7100000000000001E-2</v>
      </c>
      <c r="M266" s="38">
        <v>2.5999999999999999E-2</v>
      </c>
      <c r="N266" s="38">
        <v>0.13320000000000001</v>
      </c>
      <c r="O266" s="38">
        <v>1.89E-2</v>
      </c>
      <c r="P266" s="38">
        <v>0</v>
      </c>
      <c r="Q266" s="38">
        <v>3.8600000000000002E-2</v>
      </c>
      <c r="R266" s="38">
        <v>1.9E-2</v>
      </c>
      <c r="S266" s="38">
        <v>4.1999999999999997E-3</v>
      </c>
      <c r="T266" s="38">
        <v>5.3999999999999999E-2</v>
      </c>
      <c r="U266" s="38">
        <v>1.78E-2</v>
      </c>
      <c r="V266" s="38">
        <v>3.6700000000000003E-2</v>
      </c>
      <c r="W266" s="38">
        <v>4.7199999999999999E-2</v>
      </c>
      <c r="X266" s="38">
        <v>6.3899999999999998E-2</v>
      </c>
      <c r="Y266" s="38">
        <v>2.5999999999999999E-3</v>
      </c>
      <c r="Z266" s="5">
        <v>0</v>
      </c>
      <c r="AA266" s="5">
        <v>8.0000000000000004E-4</v>
      </c>
      <c r="AB266" s="5">
        <v>0</v>
      </c>
      <c r="AC266" s="67"/>
      <c r="AD266" s="55"/>
    </row>
    <row r="267" spans="1:30" s="52" customFormat="1">
      <c r="A267" s="97"/>
      <c r="B267" s="84"/>
      <c r="C267" s="199"/>
      <c r="D267" s="6">
        <f t="shared" ref="D267" si="434">$C266*D266</f>
        <v>49.122975000000004</v>
      </c>
      <c r="E267" s="6">
        <f t="shared" ref="E267" si="435">$C266*E266</f>
        <v>407.27412000000004</v>
      </c>
      <c r="F267" s="6">
        <f t="shared" ref="F267:O267" si="436">$C266*F266</f>
        <v>171.48383999999999</v>
      </c>
      <c r="G267" s="6">
        <f t="shared" si="436"/>
        <v>239.36286000000001</v>
      </c>
      <c r="H267" s="6">
        <f t="shared" si="436"/>
        <v>122.36086499999999</v>
      </c>
      <c r="I267" s="6">
        <f t="shared" si="436"/>
        <v>398.64038499999998</v>
      </c>
      <c r="J267" s="6">
        <f t="shared" si="436"/>
        <v>63.115580000000001</v>
      </c>
      <c r="K267" s="6">
        <f t="shared" si="436"/>
        <v>96.75737500000001</v>
      </c>
      <c r="L267" s="6">
        <f t="shared" si="436"/>
        <v>50.909265000000005</v>
      </c>
      <c r="M267" s="6">
        <f t="shared" si="436"/>
        <v>77.405900000000003</v>
      </c>
      <c r="N267" s="6">
        <f t="shared" si="436"/>
        <v>396.55638000000005</v>
      </c>
      <c r="O267" s="6">
        <f t="shared" si="436"/>
        <v>56.268135000000001</v>
      </c>
      <c r="P267" s="6">
        <f t="shared" ref="P267" si="437">$C266*P266</f>
        <v>0</v>
      </c>
      <c r="Q267" s="6">
        <f t="shared" ref="Q267" si="438">$C266*Q266</f>
        <v>114.91799000000002</v>
      </c>
      <c r="R267" s="6">
        <f t="shared" ref="R267:AB267" si="439">$C266*R266</f>
        <v>56.565849999999998</v>
      </c>
      <c r="S267" s="6">
        <f t="shared" si="439"/>
        <v>12.50403</v>
      </c>
      <c r="T267" s="6">
        <f t="shared" si="439"/>
        <v>160.76609999999999</v>
      </c>
      <c r="U267" s="6">
        <f t="shared" si="439"/>
        <v>52.993270000000003</v>
      </c>
      <c r="V267" s="6">
        <f t="shared" si="439"/>
        <v>109.26140500000001</v>
      </c>
      <c r="W267" s="6">
        <f t="shared" si="439"/>
        <v>140.52148</v>
      </c>
      <c r="X267" s="6">
        <f t="shared" si="439"/>
        <v>190.23988500000002</v>
      </c>
      <c r="Y267" s="6">
        <f t="shared" si="439"/>
        <v>7.7405900000000001</v>
      </c>
      <c r="Z267" s="6">
        <f t="shared" si="439"/>
        <v>0</v>
      </c>
      <c r="AA267" s="6">
        <f t="shared" si="439"/>
        <v>2.3817200000000001</v>
      </c>
      <c r="AB267" s="6">
        <f t="shared" si="439"/>
        <v>0</v>
      </c>
      <c r="AC267" s="67"/>
      <c r="AD267" s="55"/>
    </row>
    <row r="268" spans="1:30" s="52" customFormat="1">
      <c r="A268" s="96" t="s">
        <v>414</v>
      </c>
      <c r="B268" s="75">
        <f>71451.54/2</f>
        <v>35725.769999999997</v>
      </c>
      <c r="C268" s="199">
        <f t="shared" si="334"/>
        <v>2977.15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>
        <v>1</v>
      </c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67"/>
      <c r="AD268" s="55"/>
    </row>
    <row r="269" spans="1:30" s="52" customFormat="1">
      <c r="A269" s="97"/>
      <c r="B269" s="74"/>
      <c r="C269" s="199"/>
      <c r="D269" s="6">
        <f t="shared" ref="D269" si="440">$C268*D268</f>
        <v>0</v>
      </c>
      <c r="E269" s="6">
        <f t="shared" ref="E269" si="441">$C268*E268</f>
        <v>0</v>
      </c>
      <c r="F269" s="6">
        <f t="shared" ref="F269:O269" si="442">$C268*F268</f>
        <v>0</v>
      </c>
      <c r="G269" s="6">
        <f t="shared" si="442"/>
        <v>0</v>
      </c>
      <c r="H269" s="6">
        <f t="shared" si="442"/>
        <v>0</v>
      </c>
      <c r="I269" s="6">
        <f t="shared" si="442"/>
        <v>0</v>
      </c>
      <c r="J269" s="6">
        <f t="shared" si="442"/>
        <v>0</v>
      </c>
      <c r="K269" s="6">
        <f t="shared" si="442"/>
        <v>0</v>
      </c>
      <c r="L269" s="6">
        <f t="shared" si="442"/>
        <v>0</v>
      </c>
      <c r="M269" s="6">
        <f t="shared" si="442"/>
        <v>0</v>
      </c>
      <c r="N269" s="6">
        <f t="shared" si="442"/>
        <v>2977.15</v>
      </c>
      <c r="O269" s="6">
        <f t="shared" si="442"/>
        <v>0</v>
      </c>
      <c r="P269" s="6">
        <f t="shared" ref="P269" si="443">$C268*P268</f>
        <v>0</v>
      </c>
      <c r="Q269" s="6">
        <f t="shared" ref="Q269" si="444">$C268*Q268</f>
        <v>0</v>
      </c>
      <c r="R269" s="6">
        <f t="shared" ref="R269:AB269" si="445">$C268*R268</f>
        <v>0</v>
      </c>
      <c r="S269" s="6">
        <f t="shared" si="445"/>
        <v>0</v>
      </c>
      <c r="T269" s="6">
        <f t="shared" si="445"/>
        <v>0</v>
      </c>
      <c r="U269" s="6">
        <f t="shared" si="445"/>
        <v>0</v>
      </c>
      <c r="V269" s="6">
        <f t="shared" si="445"/>
        <v>0</v>
      </c>
      <c r="W269" s="6">
        <f t="shared" si="445"/>
        <v>0</v>
      </c>
      <c r="X269" s="6">
        <f t="shared" si="445"/>
        <v>0</v>
      </c>
      <c r="Y269" s="6">
        <f t="shared" si="445"/>
        <v>0</v>
      </c>
      <c r="Z269" s="6">
        <f t="shared" si="445"/>
        <v>0</v>
      </c>
      <c r="AA269" s="6">
        <f t="shared" si="445"/>
        <v>0</v>
      </c>
      <c r="AB269" s="6">
        <f t="shared" si="445"/>
        <v>0</v>
      </c>
      <c r="AC269" s="67"/>
      <c r="AD269" s="55"/>
    </row>
    <row r="270" spans="1:30" s="52" customFormat="1">
      <c r="A270" s="96" t="s">
        <v>77</v>
      </c>
      <c r="B270" s="75">
        <v>576493.51</v>
      </c>
      <c r="C270" s="199">
        <f t="shared" si="334"/>
        <v>48041.13</v>
      </c>
      <c r="D270" s="5"/>
      <c r="E270" s="5"/>
      <c r="F270" s="5">
        <v>0.19789999999999999</v>
      </c>
      <c r="G270" s="5"/>
      <c r="H270" s="5"/>
      <c r="I270" s="5"/>
      <c r="J270" s="5"/>
      <c r="K270" s="5"/>
      <c r="L270" s="5"/>
      <c r="M270" s="5"/>
      <c r="N270" s="5">
        <v>0.76180000000000003</v>
      </c>
      <c r="O270" s="5"/>
      <c r="P270" s="5"/>
      <c r="Q270" s="5"/>
      <c r="R270" s="5"/>
      <c r="S270" s="5"/>
      <c r="T270" s="5"/>
      <c r="U270" s="5"/>
      <c r="V270" s="5">
        <v>4.0300000000000002E-2</v>
      </c>
      <c r="W270" s="5"/>
      <c r="X270" s="5"/>
      <c r="Y270" s="5"/>
      <c r="Z270" s="5"/>
      <c r="AA270" s="5"/>
      <c r="AB270" s="5"/>
      <c r="AC270" s="67"/>
      <c r="AD270" s="55"/>
    </row>
    <row r="271" spans="1:30" s="52" customFormat="1">
      <c r="A271" s="97"/>
      <c r="B271" s="84"/>
      <c r="C271" s="199"/>
      <c r="D271" s="6">
        <f t="shared" ref="D271" si="446">$C270*D270</f>
        <v>0</v>
      </c>
      <c r="E271" s="6">
        <f t="shared" ref="E271" si="447">$C270*E270</f>
        <v>0</v>
      </c>
      <c r="F271" s="6">
        <f t="shared" ref="F271:AB271" si="448">$C270*F270</f>
        <v>9507.3396269999994</v>
      </c>
      <c r="G271" s="6">
        <f t="shared" si="448"/>
        <v>0</v>
      </c>
      <c r="H271" s="6">
        <f t="shared" si="448"/>
        <v>0</v>
      </c>
      <c r="I271" s="6">
        <f t="shared" si="448"/>
        <v>0</v>
      </c>
      <c r="J271" s="6">
        <f t="shared" si="448"/>
        <v>0</v>
      </c>
      <c r="K271" s="6">
        <f t="shared" si="448"/>
        <v>0</v>
      </c>
      <c r="L271" s="6">
        <f t="shared" si="448"/>
        <v>0</v>
      </c>
      <c r="M271" s="6">
        <f t="shared" si="448"/>
        <v>0</v>
      </c>
      <c r="N271" s="6">
        <f t="shared" si="448"/>
        <v>36597.732834000002</v>
      </c>
      <c r="O271" s="6">
        <f t="shared" si="448"/>
        <v>0</v>
      </c>
      <c r="P271" s="6">
        <f t="shared" si="448"/>
        <v>0</v>
      </c>
      <c r="Q271" s="6">
        <f t="shared" si="448"/>
        <v>0</v>
      </c>
      <c r="R271" s="6">
        <f t="shared" si="448"/>
        <v>0</v>
      </c>
      <c r="S271" s="6">
        <f t="shared" si="448"/>
        <v>0</v>
      </c>
      <c r="T271" s="6">
        <f t="shared" si="448"/>
        <v>0</v>
      </c>
      <c r="U271" s="6">
        <f t="shared" si="448"/>
        <v>0</v>
      </c>
      <c r="V271" s="6">
        <f t="shared" si="448"/>
        <v>1936.0575389999999</v>
      </c>
      <c r="W271" s="6">
        <f t="shared" si="448"/>
        <v>0</v>
      </c>
      <c r="X271" s="6">
        <f t="shared" si="448"/>
        <v>0</v>
      </c>
      <c r="Y271" s="6">
        <f t="shared" si="448"/>
        <v>0</v>
      </c>
      <c r="Z271" s="6">
        <f t="shared" si="448"/>
        <v>0</v>
      </c>
      <c r="AA271" s="6">
        <f t="shared" si="448"/>
        <v>0</v>
      </c>
      <c r="AB271" s="6">
        <f t="shared" si="448"/>
        <v>0</v>
      </c>
      <c r="AC271" s="67"/>
      <c r="AD271" s="55"/>
    </row>
    <row r="272" spans="1:30" s="52" customFormat="1">
      <c r="A272" s="96" t="s">
        <v>78</v>
      </c>
      <c r="B272" s="75">
        <v>4150732.37</v>
      </c>
      <c r="C272" s="199">
        <f t="shared" si="334"/>
        <v>345894.36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>
        <v>1</v>
      </c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67"/>
      <c r="AD272" s="55"/>
    </row>
    <row r="273" spans="1:30" s="52" customFormat="1">
      <c r="A273" s="97"/>
      <c r="B273" s="84"/>
      <c r="C273" s="199"/>
      <c r="D273" s="6">
        <f t="shared" ref="D273" si="449">$C272*D272</f>
        <v>0</v>
      </c>
      <c r="E273" s="6">
        <f t="shared" ref="E273" si="450">$C272*E272</f>
        <v>0</v>
      </c>
      <c r="F273" s="6">
        <f t="shared" ref="F273:AB273" si="451">$C272*F272</f>
        <v>0</v>
      </c>
      <c r="G273" s="6">
        <f t="shared" si="451"/>
        <v>0</v>
      </c>
      <c r="H273" s="6">
        <f t="shared" si="451"/>
        <v>0</v>
      </c>
      <c r="I273" s="6">
        <f t="shared" si="451"/>
        <v>0</v>
      </c>
      <c r="J273" s="6">
        <f t="shared" si="451"/>
        <v>0</v>
      </c>
      <c r="K273" s="6">
        <f t="shared" si="451"/>
        <v>0</v>
      </c>
      <c r="L273" s="6">
        <f t="shared" si="451"/>
        <v>0</v>
      </c>
      <c r="M273" s="6">
        <f t="shared" si="451"/>
        <v>0</v>
      </c>
      <c r="N273" s="6">
        <f t="shared" si="451"/>
        <v>345894.36</v>
      </c>
      <c r="O273" s="6">
        <f t="shared" si="451"/>
        <v>0</v>
      </c>
      <c r="P273" s="6">
        <f t="shared" si="451"/>
        <v>0</v>
      </c>
      <c r="Q273" s="6">
        <f t="shared" si="451"/>
        <v>0</v>
      </c>
      <c r="R273" s="6">
        <f t="shared" si="451"/>
        <v>0</v>
      </c>
      <c r="S273" s="6">
        <f t="shared" si="451"/>
        <v>0</v>
      </c>
      <c r="T273" s="6">
        <f t="shared" si="451"/>
        <v>0</v>
      </c>
      <c r="U273" s="6">
        <f t="shared" si="451"/>
        <v>0</v>
      </c>
      <c r="V273" s="6">
        <f t="shared" si="451"/>
        <v>0</v>
      </c>
      <c r="W273" s="6">
        <f t="shared" si="451"/>
        <v>0</v>
      </c>
      <c r="X273" s="6">
        <f t="shared" si="451"/>
        <v>0</v>
      </c>
      <c r="Y273" s="6">
        <f t="shared" si="451"/>
        <v>0</v>
      </c>
      <c r="Z273" s="6">
        <f t="shared" si="451"/>
        <v>0</v>
      </c>
      <c r="AA273" s="6">
        <f t="shared" si="451"/>
        <v>0</v>
      </c>
      <c r="AB273" s="6">
        <f t="shared" si="451"/>
        <v>0</v>
      </c>
      <c r="AC273" s="67"/>
      <c r="AD273" s="55"/>
    </row>
    <row r="274" spans="1:30" s="52" customFormat="1">
      <c r="A274" s="96" t="s">
        <v>79</v>
      </c>
      <c r="B274" s="75">
        <f>16750212.46/2</f>
        <v>8375106.2300000004</v>
      </c>
      <c r="C274" s="199">
        <f t="shared" si="334"/>
        <v>697925.52</v>
      </c>
      <c r="D274" s="38">
        <v>1.6500000000000001E-2</v>
      </c>
      <c r="E274" s="38">
        <v>0.1368</v>
      </c>
      <c r="F274" s="38">
        <v>5.7599999999999998E-2</v>
      </c>
      <c r="G274" s="38">
        <v>8.0399999999999999E-2</v>
      </c>
      <c r="H274" s="38">
        <v>4.1099999999999998E-2</v>
      </c>
      <c r="I274" s="38">
        <v>0.13389999999999999</v>
      </c>
      <c r="J274" s="38">
        <v>2.12E-2</v>
      </c>
      <c r="K274" s="38">
        <v>3.2500000000000001E-2</v>
      </c>
      <c r="L274" s="38">
        <v>1.7100000000000001E-2</v>
      </c>
      <c r="M274" s="38">
        <v>2.5999999999999999E-2</v>
      </c>
      <c r="N274" s="38">
        <v>0.13320000000000001</v>
      </c>
      <c r="O274" s="38">
        <v>1.89E-2</v>
      </c>
      <c r="P274" s="38">
        <v>0</v>
      </c>
      <c r="Q274" s="38">
        <v>3.8600000000000002E-2</v>
      </c>
      <c r="R274" s="38">
        <v>1.9E-2</v>
      </c>
      <c r="S274" s="38">
        <v>4.1999999999999997E-3</v>
      </c>
      <c r="T274" s="38">
        <v>5.3999999999999999E-2</v>
      </c>
      <c r="U274" s="38">
        <v>1.78E-2</v>
      </c>
      <c r="V274" s="38">
        <v>3.6700000000000003E-2</v>
      </c>
      <c r="W274" s="38">
        <v>4.7199999999999999E-2</v>
      </c>
      <c r="X274" s="38">
        <v>6.3899999999999998E-2</v>
      </c>
      <c r="Y274" s="38">
        <v>2.5999999999999999E-3</v>
      </c>
      <c r="Z274" s="5">
        <v>0</v>
      </c>
      <c r="AA274" s="5">
        <v>8.0000000000000004E-4</v>
      </c>
      <c r="AB274" s="5">
        <v>0</v>
      </c>
      <c r="AC274" s="67"/>
      <c r="AD274" s="55"/>
    </row>
    <row r="275" spans="1:30" s="52" customFormat="1">
      <c r="A275" s="97"/>
      <c r="B275" s="84"/>
      <c r="C275" s="199"/>
      <c r="D275" s="6">
        <f t="shared" ref="D275" si="452">$C274*D274</f>
        <v>11515.77108</v>
      </c>
      <c r="E275" s="6">
        <f t="shared" ref="E275" si="453">$C274*E274</f>
        <v>95476.211136000013</v>
      </c>
      <c r="F275" s="6">
        <f t="shared" ref="F275:O275" si="454">$C274*F274</f>
        <v>40200.509952</v>
      </c>
      <c r="G275" s="6">
        <f t="shared" si="454"/>
        <v>56113.211808</v>
      </c>
      <c r="H275" s="6">
        <f t="shared" si="454"/>
        <v>28684.738871999998</v>
      </c>
      <c r="I275" s="6">
        <f t="shared" si="454"/>
        <v>93452.227127999999</v>
      </c>
      <c r="J275" s="6">
        <f t="shared" si="454"/>
        <v>14796.021024</v>
      </c>
      <c r="K275" s="6">
        <f t="shared" si="454"/>
        <v>22682.579400000002</v>
      </c>
      <c r="L275" s="6">
        <f t="shared" si="454"/>
        <v>11934.526392000002</v>
      </c>
      <c r="M275" s="6">
        <f t="shared" si="454"/>
        <v>18146.06352</v>
      </c>
      <c r="N275" s="6">
        <f t="shared" si="454"/>
        <v>92963.679264000006</v>
      </c>
      <c r="O275" s="6">
        <f t="shared" si="454"/>
        <v>13190.792328</v>
      </c>
      <c r="P275" s="6">
        <f t="shared" ref="P275" si="455">$C274*P274</f>
        <v>0</v>
      </c>
      <c r="Q275" s="6">
        <f t="shared" ref="Q275" si="456">$C274*Q274</f>
        <v>26939.925072000002</v>
      </c>
      <c r="R275" s="6">
        <f t="shared" ref="R275:AB275" si="457">$C274*R274</f>
        <v>13260.58488</v>
      </c>
      <c r="S275" s="6">
        <f t="shared" si="457"/>
        <v>2931.2871839999998</v>
      </c>
      <c r="T275" s="6">
        <f t="shared" si="457"/>
        <v>37687.978080000001</v>
      </c>
      <c r="U275" s="6">
        <f t="shared" si="457"/>
        <v>12423.074256</v>
      </c>
      <c r="V275" s="6">
        <f t="shared" si="457"/>
        <v>25613.866584000003</v>
      </c>
      <c r="W275" s="6">
        <f t="shared" si="457"/>
        <v>32942.084543999998</v>
      </c>
      <c r="X275" s="6">
        <f t="shared" si="457"/>
        <v>44597.440728000001</v>
      </c>
      <c r="Y275" s="6">
        <f t="shared" si="457"/>
        <v>1814.606352</v>
      </c>
      <c r="Z275" s="6">
        <f t="shared" si="457"/>
        <v>0</v>
      </c>
      <c r="AA275" s="6">
        <f t="shared" si="457"/>
        <v>558.340416</v>
      </c>
      <c r="AB275" s="6">
        <f t="shared" si="457"/>
        <v>0</v>
      </c>
      <c r="AC275" s="67"/>
      <c r="AD275" s="55"/>
    </row>
    <row r="276" spans="1:30" s="52" customFormat="1">
      <c r="A276" s="96" t="s">
        <v>415</v>
      </c>
      <c r="B276" s="75">
        <f>16750212.46/2</f>
        <v>8375106.2300000004</v>
      </c>
      <c r="C276" s="199">
        <f t="shared" si="334"/>
        <v>697925.52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>
        <v>1</v>
      </c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67"/>
      <c r="AD276" s="55"/>
    </row>
    <row r="277" spans="1:30" s="52" customFormat="1">
      <c r="A277" s="97"/>
      <c r="B277" s="74"/>
      <c r="C277" s="199"/>
      <c r="D277" s="6">
        <f t="shared" ref="D277" si="458">$C276*D276</f>
        <v>0</v>
      </c>
      <c r="E277" s="6">
        <f t="shared" ref="E277" si="459">$C276*E276</f>
        <v>0</v>
      </c>
      <c r="F277" s="6">
        <f t="shared" ref="F277:O277" si="460">$C276*F276</f>
        <v>0</v>
      </c>
      <c r="G277" s="6">
        <f t="shared" si="460"/>
        <v>0</v>
      </c>
      <c r="H277" s="6">
        <f t="shared" si="460"/>
        <v>0</v>
      </c>
      <c r="I277" s="6">
        <f t="shared" si="460"/>
        <v>0</v>
      </c>
      <c r="J277" s="6">
        <f t="shared" si="460"/>
        <v>0</v>
      </c>
      <c r="K277" s="6">
        <f t="shared" si="460"/>
        <v>0</v>
      </c>
      <c r="L277" s="6">
        <f t="shared" si="460"/>
        <v>0</v>
      </c>
      <c r="M277" s="6">
        <f t="shared" si="460"/>
        <v>0</v>
      </c>
      <c r="N277" s="6">
        <f t="shared" si="460"/>
        <v>697925.52</v>
      </c>
      <c r="O277" s="6">
        <f t="shared" si="460"/>
        <v>0</v>
      </c>
      <c r="P277" s="6">
        <f t="shared" ref="P277" si="461">$C276*P276</f>
        <v>0</v>
      </c>
      <c r="Q277" s="6">
        <f t="shared" ref="Q277" si="462">$C276*Q276</f>
        <v>0</v>
      </c>
      <c r="R277" s="6">
        <f t="shared" ref="R277:AB277" si="463">$C276*R276</f>
        <v>0</v>
      </c>
      <c r="S277" s="6">
        <f t="shared" si="463"/>
        <v>0</v>
      </c>
      <c r="T277" s="6">
        <f t="shared" si="463"/>
        <v>0</v>
      </c>
      <c r="U277" s="6">
        <f t="shared" si="463"/>
        <v>0</v>
      </c>
      <c r="V277" s="6">
        <f t="shared" si="463"/>
        <v>0</v>
      </c>
      <c r="W277" s="6">
        <f t="shared" si="463"/>
        <v>0</v>
      </c>
      <c r="X277" s="6">
        <f t="shared" si="463"/>
        <v>0</v>
      </c>
      <c r="Y277" s="6">
        <f t="shared" si="463"/>
        <v>0</v>
      </c>
      <c r="Z277" s="6">
        <f t="shared" si="463"/>
        <v>0</v>
      </c>
      <c r="AA277" s="6">
        <f t="shared" si="463"/>
        <v>0</v>
      </c>
      <c r="AB277" s="6">
        <f t="shared" si="463"/>
        <v>0</v>
      </c>
      <c r="AC277" s="67"/>
      <c r="AD277" s="55"/>
    </row>
    <row r="278" spans="1:30" s="52" customFormat="1">
      <c r="A278" s="96" t="s">
        <v>80</v>
      </c>
      <c r="B278" s="75">
        <v>530228.31000000006</v>
      </c>
      <c r="C278" s="199">
        <f t="shared" si="334"/>
        <v>44185.69</v>
      </c>
      <c r="D278" s="5">
        <v>1.7500000000000002E-2</v>
      </c>
      <c r="E278" s="5"/>
      <c r="F278" s="5">
        <v>0.19700000000000001</v>
      </c>
      <c r="G278" s="5"/>
      <c r="H278" s="5">
        <v>0.2213</v>
      </c>
      <c r="I278" s="5"/>
      <c r="J278" s="5"/>
      <c r="K278" s="5"/>
      <c r="L278" s="5"/>
      <c r="M278" s="5">
        <v>3.6999999999999998E-2</v>
      </c>
      <c r="N278" s="5"/>
      <c r="O278" s="5"/>
      <c r="P278" s="5"/>
      <c r="Q278" s="5">
        <v>7.1000000000000004E-3</v>
      </c>
      <c r="R278" s="5">
        <v>2.4799999999999999E-2</v>
      </c>
      <c r="S278" s="5">
        <v>5.9999999999999995E-4</v>
      </c>
      <c r="T278" s="5">
        <v>5.5399999999999998E-2</v>
      </c>
      <c r="U278" s="5"/>
      <c r="V278" s="5">
        <v>0.41860000000000003</v>
      </c>
      <c r="W278" s="5">
        <v>2.07E-2</v>
      </c>
      <c r="X278" s="5"/>
      <c r="Y278" s="5"/>
      <c r="Z278" s="5"/>
      <c r="AA278" s="5"/>
      <c r="AB278" s="5"/>
      <c r="AC278" s="67"/>
      <c r="AD278" s="55"/>
    </row>
    <row r="279" spans="1:30" s="52" customFormat="1">
      <c r="A279" s="97"/>
      <c r="B279" s="84"/>
      <c r="C279" s="199"/>
      <c r="D279" s="6">
        <f t="shared" ref="D279" si="464">$C278*D278</f>
        <v>773.24957500000016</v>
      </c>
      <c r="E279" s="6">
        <f t="shared" ref="E279" si="465">$C278*E278</f>
        <v>0</v>
      </c>
      <c r="F279" s="6">
        <f t="shared" ref="F279:AB279" si="466">$C278*F278</f>
        <v>8704.5809300000001</v>
      </c>
      <c r="G279" s="6">
        <f t="shared" si="466"/>
        <v>0</v>
      </c>
      <c r="H279" s="6">
        <f t="shared" si="466"/>
        <v>9778.2931970000009</v>
      </c>
      <c r="I279" s="6">
        <f t="shared" si="466"/>
        <v>0</v>
      </c>
      <c r="J279" s="6">
        <f t="shared" si="466"/>
        <v>0</v>
      </c>
      <c r="K279" s="6">
        <f t="shared" si="466"/>
        <v>0</v>
      </c>
      <c r="L279" s="6">
        <f t="shared" si="466"/>
        <v>0</v>
      </c>
      <c r="M279" s="6">
        <f t="shared" si="466"/>
        <v>1634.8705299999999</v>
      </c>
      <c r="N279" s="6">
        <f t="shared" si="466"/>
        <v>0</v>
      </c>
      <c r="O279" s="6">
        <f t="shared" si="466"/>
        <v>0</v>
      </c>
      <c r="P279" s="6">
        <f t="shared" si="466"/>
        <v>0</v>
      </c>
      <c r="Q279" s="6">
        <f t="shared" si="466"/>
        <v>313.71839900000003</v>
      </c>
      <c r="R279" s="6">
        <f t="shared" si="466"/>
        <v>1095.805112</v>
      </c>
      <c r="S279" s="6">
        <f t="shared" si="466"/>
        <v>26.511413999999998</v>
      </c>
      <c r="T279" s="6">
        <f t="shared" si="466"/>
        <v>2447.8872259999998</v>
      </c>
      <c r="U279" s="6">
        <f t="shared" si="466"/>
        <v>0</v>
      </c>
      <c r="V279" s="6">
        <f t="shared" si="466"/>
        <v>18496.129834000003</v>
      </c>
      <c r="W279" s="6">
        <f t="shared" si="466"/>
        <v>914.64378299999998</v>
      </c>
      <c r="X279" s="6">
        <f t="shared" si="466"/>
        <v>0</v>
      </c>
      <c r="Y279" s="6">
        <f t="shared" si="466"/>
        <v>0</v>
      </c>
      <c r="Z279" s="6">
        <f t="shared" si="466"/>
        <v>0</v>
      </c>
      <c r="AA279" s="6">
        <f t="shared" si="466"/>
        <v>0</v>
      </c>
      <c r="AB279" s="6">
        <f t="shared" si="466"/>
        <v>0</v>
      </c>
      <c r="AC279" s="67"/>
      <c r="AD279" s="55"/>
    </row>
    <row r="280" spans="1:30" s="52" customFormat="1">
      <c r="A280" s="96" t="s">
        <v>81</v>
      </c>
      <c r="B280" s="75">
        <f>33401075.28/2</f>
        <v>16700537.640000001</v>
      </c>
      <c r="C280" s="199">
        <f t="shared" si="334"/>
        <v>1391711.47</v>
      </c>
      <c r="D280" s="38">
        <v>1.6500000000000001E-2</v>
      </c>
      <c r="E280" s="38">
        <v>0.1368</v>
      </c>
      <c r="F280" s="38">
        <v>5.7599999999999998E-2</v>
      </c>
      <c r="G280" s="38">
        <v>8.0399999999999999E-2</v>
      </c>
      <c r="H280" s="38">
        <v>4.1099999999999998E-2</v>
      </c>
      <c r="I280" s="38">
        <v>0.13389999999999999</v>
      </c>
      <c r="J280" s="38">
        <v>2.12E-2</v>
      </c>
      <c r="K280" s="38">
        <v>3.2500000000000001E-2</v>
      </c>
      <c r="L280" s="38">
        <v>1.7100000000000001E-2</v>
      </c>
      <c r="M280" s="38">
        <v>2.5999999999999999E-2</v>
      </c>
      <c r="N280" s="38">
        <v>0.13320000000000001</v>
      </c>
      <c r="O280" s="38">
        <v>1.89E-2</v>
      </c>
      <c r="P280" s="38">
        <v>0</v>
      </c>
      <c r="Q280" s="38">
        <v>3.8600000000000002E-2</v>
      </c>
      <c r="R280" s="38">
        <v>1.9E-2</v>
      </c>
      <c r="S280" s="38">
        <v>4.1999999999999997E-3</v>
      </c>
      <c r="T280" s="38">
        <v>5.3999999999999999E-2</v>
      </c>
      <c r="U280" s="38">
        <v>1.78E-2</v>
      </c>
      <c r="V280" s="38">
        <v>3.6700000000000003E-2</v>
      </c>
      <c r="W280" s="38">
        <v>4.7199999999999999E-2</v>
      </c>
      <c r="X280" s="38">
        <v>6.3899999999999998E-2</v>
      </c>
      <c r="Y280" s="38">
        <v>2.5999999999999999E-3</v>
      </c>
      <c r="Z280" s="5">
        <v>0</v>
      </c>
      <c r="AA280" s="5">
        <v>8.0000000000000004E-4</v>
      </c>
      <c r="AB280" s="5">
        <v>0</v>
      </c>
      <c r="AC280" s="67"/>
      <c r="AD280" s="55"/>
    </row>
    <row r="281" spans="1:30" s="52" customFormat="1">
      <c r="A281" s="97"/>
      <c r="B281" s="84"/>
      <c r="C281" s="199"/>
      <c r="D281" s="6">
        <f t="shared" ref="D281" si="467">$C280*D280</f>
        <v>22963.239255</v>
      </c>
      <c r="E281" s="6">
        <f t="shared" ref="E281" si="468">$C280*E280</f>
        <v>190386.12909599999</v>
      </c>
      <c r="F281" s="6">
        <f t="shared" ref="F281:O281" si="469">$C280*F280</f>
        <v>80162.580671999996</v>
      </c>
      <c r="G281" s="6">
        <f t="shared" si="469"/>
        <v>111893.60218799999</v>
      </c>
      <c r="H281" s="6">
        <f t="shared" si="469"/>
        <v>57199.341416999996</v>
      </c>
      <c r="I281" s="6">
        <f t="shared" si="469"/>
        <v>186350.16583299998</v>
      </c>
      <c r="J281" s="6">
        <f t="shared" si="469"/>
        <v>29504.283164</v>
      </c>
      <c r="K281" s="6">
        <f t="shared" si="469"/>
        <v>45230.622775000003</v>
      </c>
      <c r="L281" s="6">
        <f t="shared" si="469"/>
        <v>23798.266136999999</v>
      </c>
      <c r="M281" s="6">
        <f t="shared" si="469"/>
        <v>36184.498219999994</v>
      </c>
      <c r="N281" s="6">
        <f t="shared" si="469"/>
        <v>185375.96780400001</v>
      </c>
      <c r="O281" s="6">
        <f t="shared" si="469"/>
        <v>26303.346783000001</v>
      </c>
      <c r="P281" s="6">
        <f t="shared" ref="P281" si="470">$C280*P280</f>
        <v>0</v>
      </c>
      <c r="Q281" s="6">
        <f t="shared" ref="Q281" si="471">$C280*Q280</f>
        <v>53720.062742000002</v>
      </c>
      <c r="R281" s="6">
        <f t="shared" ref="R281:AB281" si="472">$C280*R280</f>
        <v>26442.517929999998</v>
      </c>
      <c r="S281" s="6">
        <f t="shared" si="472"/>
        <v>5845.1881739999999</v>
      </c>
      <c r="T281" s="6">
        <f t="shared" si="472"/>
        <v>75152.419379999992</v>
      </c>
      <c r="U281" s="6">
        <f t="shared" si="472"/>
        <v>24772.464165999998</v>
      </c>
      <c r="V281" s="6">
        <f t="shared" si="472"/>
        <v>51075.810949000006</v>
      </c>
      <c r="W281" s="6">
        <f t="shared" si="472"/>
        <v>65688.781384000002</v>
      </c>
      <c r="X281" s="6">
        <f t="shared" si="472"/>
        <v>88930.362932999997</v>
      </c>
      <c r="Y281" s="6">
        <f t="shared" si="472"/>
        <v>3618.4498219999996</v>
      </c>
      <c r="Z281" s="6">
        <f t="shared" si="472"/>
        <v>0</v>
      </c>
      <c r="AA281" s="6">
        <f t="shared" si="472"/>
        <v>1113.3691759999999</v>
      </c>
      <c r="AB281" s="6">
        <f t="shared" si="472"/>
        <v>0</v>
      </c>
      <c r="AC281" s="67"/>
      <c r="AD281" s="55"/>
    </row>
    <row r="282" spans="1:30" s="52" customFormat="1">
      <c r="A282" s="96" t="s">
        <v>416</v>
      </c>
      <c r="B282" s="75">
        <f>33401075.28/2</f>
        <v>16700537.640000001</v>
      </c>
      <c r="C282" s="199">
        <f t="shared" si="334"/>
        <v>1391711.47</v>
      </c>
      <c r="D282" s="5"/>
      <c r="E282" s="5"/>
      <c r="F282" s="5">
        <v>0.16109999999999999</v>
      </c>
      <c r="G282" s="5"/>
      <c r="H282" s="5">
        <v>0.13320000000000001</v>
      </c>
      <c r="I282" s="5"/>
      <c r="J282" s="5"/>
      <c r="K282" s="5"/>
      <c r="L282" s="5"/>
      <c r="M282" s="5"/>
      <c r="N282" s="5">
        <v>0.55420000000000003</v>
      </c>
      <c r="O282" s="5"/>
      <c r="P282" s="5"/>
      <c r="Q282" s="5"/>
      <c r="R282" s="5"/>
      <c r="S282" s="5"/>
      <c r="T282" s="5"/>
      <c r="U282" s="5"/>
      <c r="V282" s="5">
        <v>0.1515</v>
      </c>
      <c r="W282" s="5"/>
      <c r="X282" s="5"/>
      <c r="Y282" s="5"/>
      <c r="Z282" s="5"/>
      <c r="AA282" s="5"/>
      <c r="AB282" s="5"/>
      <c r="AC282" s="67"/>
      <c r="AD282" s="55"/>
    </row>
    <row r="283" spans="1:30" s="52" customFormat="1">
      <c r="A283" s="97"/>
      <c r="B283" s="74"/>
      <c r="C283" s="199"/>
      <c r="D283" s="6">
        <f t="shared" ref="D283" si="473">$C282*D282</f>
        <v>0</v>
      </c>
      <c r="E283" s="6">
        <f t="shared" ref="E283" si="474">$C282*E282</f>
        <v>0</v>
      </c>
      <c r="F283" s="6">
        <f t="shared" ref="F283:O283" si="475">$C282*F282</f>
        <v>224204.717817</v>
      </c>
      <c r="G283" s="6">
        <f t="shared" si="475"/>
        <v>0</v>
      </c>
      <c r="H283" s="6">
        <f t="shared" si="475"/>
        <v>185375.96780400001</v>
      </c>
      <c r="I283" s="6">
        <f t="shared" si="475"/>
        <v>0</v>
      </c>
      <c r="J283" s="6">
        <f t="shared" si="475"/>
        <v>0</v>
      </c>
      <c r="K283" s="6">
        <f t="shared" si="475"/>
        <v>0</v>
      </c>
      <c r="L283" s="6">
        <f t="shared" si="475"/>
        <v>0</v>
      </c>
      <c r="M283" s="6">
        <f t="shared" si="475"/>
        <v>0</v>
      </c>
      <c r="N283" s="6">
        <f t="shared" si="475"/>
        <v>771286.49667400005</v>
      </c>
      <c r="O283" s="6">
        <f t="shared" si="475"/>
        <v>0</v>
      </c>
      <c r="P283" s="6">
        <f t="shared" ref="P283" si="476">$C282*P282</f>
        <v>0</v>
      </c>
      <c r="Q283" s="6">
        <f t="shared" ref="Q283" si="477">$C282*Q282</f>
        <v>0</v>
      </c>
      <c r="R283" s="6">
        <f t="shared" ref="R283:AB283" si="478">$C282*R282</f>
        <v>0</v>
      </c>
      <c r="S283" s="6">
        <f t="shared" si="478"/>
        <v>0</v>
      </c>
      <c r="T283" s="6">
        <f t="shared" si="478"/>
        <v>0</v>
      </c>
      <c r="U283" s="6">
        <f t="shared" si="478"/>
        <v>0</v>
      </c>
      <c r="V283" s="6">
        <f t="shared" si="478"/>
        <v>210844.287705</v>
      </c>
      <c r="W283" s="6">
        <f t="shared" si="478"/>
        <v>0</v>
      </c>
      <c r="X283" s="6">
        <f t="shared" si="478"/>
        <v>0</v>
      </c>
      <c r="Y283" s="6">
        <f t="shared" si="478"/>
        <v>0</v>
      </c>
      <c r="Z283" s="6">
        <f t="shared" si="478"/>
        <v>0</v>
      </c>
      <c r="AA283" s="6">
        <f t="shared" si="478"/>
        <v>0</v>
      </c>
      <c r="AB283" s="6">
        <f t="shared" si="478"/>
        <v>0</v>
      </c>
      <c r="AC283" s="67"/>
      <c r="AD283" s="55"/>
    </row>
    <row r="284" spans="1:30" s="52" customFormat="1">
      <c r="A284" s="96" t="s">
        <v>82</v>
      </c>
      <c r="B284" s="75">
        <f>10522.26/2</f>
        <v>5261.13</v>
      </c>
      <c r="C284" s="199">
        <f t="shared" si="334"/>
        <v>438.43</v>
      </c>
      <c r="D284" s="38">
        <v>1.6500000000000001E-2</v>
      </c>
      <c r="E284" s="38">
        <v>0.1368</v>
      </c>
      <c r="F284" s="38">
        <v>5.7599999999999998E-2</v>
      </c>
      <c r="G284" s="38">
        <v>8.0399999999999999E-2</v>
      </c>
      <c r="H284" s="38">
        <v>4.1099999999999998E-2</v>
      </c>
      <c r="I284" s="38">
        <v>0.13389999999999999</v>
      </c>
      <c r="J284" s="38">
        <v>2.12E-2</v>
      </c>
      <c r="K284" s="38">
        <v>3.2500000000000001E-2</v>
      </c>
      <c r="L284" s="38">
        <v>1.7100000000000001E-2</v>
      </c>
      <c r="M284" s="38">
        <v>2.5999999999999999E-2</v>
      </c>
      <c r="N284" s="38">
        <v>0.13320000000000001</v>
      </c>
      <c r="O284" s="38">
        <v>1.89E-2</v>
      </c>
      <c r="P284" s="38">
        <v>0</v>
      </c>
      <c r="Q284" s="38">
        <v>3.8600000000000002E-2</v>
      </c>
      <c r="R284" s="38">
        <v>1.9E-2</v>
      </c>
      <c r="S284" s="38">
        <v>4.1999999999999997E-3</v>
      </c>
      <c r="T284" s="38">
        <v>5.3999999999999999E-2</v>
      </c>
      <c r="U284" s="38">
        <v>1.78E-2</v>
      </c>
      <c r="V284" s="38">
        <v>3.6700000000000003E-2</v>
      </c>
      <c r="W284" s="38">
        <v>4.7199999999999999E-2</v>
      </c>
      <c r="X284" s="38">
        <v>6.3899999999999998E-2</v>
      </c>
      <c r="Y284" s="38">
        <v>2.5999999999999999E-3</v>
      </c>
      <c r="Z284" s="5">
        <v>0</v>
      </c>
      <c r="AA284" s="5">
        <v>8.0000000000000004E-4</v>
      </c>
      <c r="AB284" s="5">
        <v>0</v>
      </c>
      <c r="AC284" s="67"/>
      <c r="AD284" s="55"/>
    </row>
    <row r="285" spans="1:30" s="52" customFormat="1">
      <c r="A285" s="97"/>
      <c r="B285" s="84"/>
      <c r="C285" s="199"/>
      <c r="D285" s="6">
        <f t="shared" ref="D285" si="479">$C284*D284</f>
        <v>7.2340950000000008</v>
      </c>
      <c r="E285" s="6">
        <f t="shared" ref="E285" si="480">$C284*E284</f>
        <v>59.977224</v>
      </c>
      <c r="F285" s="6">
        <f t="shared" ref="F285:O285" si="481">$C284*F284</f>
        <v>25.253568000000001</v>
      </c>
      <c r="G285" s="6">
        <f t="shared" si="481"/>
        <v>35.249772</v>
      </c>
      <c r="H285" s="6">
        <f t="shared" si="481"/>
        <v>18.019472999999998</v>
      </c>
      <c r="I285" s="6">
        <f t="shared" si="481"/>
        <v>58.705776999999998</v>
      </c>
      <c r="J285" s="6">
        <f t="shared" si="481"/>
        <v>9.2947159999999993</v>
      </c>
      <c r="K285" s="6">
        <f t="shared" si="481"/>
        <v>14.248975000000002</v>
      </c>
      <c r="L285" s="6">
        <f t="shared" si="481"/>
        <v>7.497153</v>
      </c>
      <c r="M285" s="6">
        <f t="shared" si="481"/>
        <v>11.399179999999999</v>
      </c>
      <c r="N285" s="6">
        <f t="shared" si="481"/>
        <v>58.398876000000008</v>
      </c>
      <c r="O285" s="6">
        <f t="shared" si="481"/>
        <v>8.286327</v>
      </c>
      <c r="P285" s="6">
        <f t="shared" ref="P285" si="482">$C284*P284</f>
        <v>0</v>
      </c>
      <c r="Q285" s="6">
        <f t="shared" ref="Q285" si="483">$C284*Q284</f>
        <v>16.923398000000002</v>
      </c>
      <c r="R285" s="6">
        <f t="shared" ref="R285:AB285" si="484">$C284*R284</f>
        <v>8.3301700000000007</v>
      </c>
      <c r="S285" s="6">
        <f t="shared" si="484"/>
        <v>1.8414059999999999</v>
      </c>
      <c r="T285" s="6">
        <f t="shared" si="484"/>
        <v>23.675219999999999</v>
      </c>
      <c r="U285" s="6">
        <f t="shared" si="484"/>
        <v>7.8040539999999998</v>
      </c>
      <c r="V285" s="6">
        <f t="shared" si="484"/>
        <v>16.090381000000001</v>
      </c>
      <c r="W285" s="6">
        <f t="shared" si="484"/>
        <v>20.693895999999999</v>
      </c>
      <c r="X285" s="6">
        <f t="shared" si="484"/>
        <v>28.015677</v>
      </c>
      <c r="Y285" s="6">
        <f t="shared" si="484"/>
        <v>1.139918</v>
      </c>
      <c r="Z285" s="6">
        <f t="shared" si="484"/>
        <v>0</v>
      </c>
      <c r="AA285" s="6">
        <f t="shared" si="484"/>
        <v>0.350744</v>
      </c>
      <c r="AB285" s="6">
        <f t="shared" si="484"/>
        <v>0</v>
      </c>
      <c r="AC285" s="67"/>
      <c r="AD285" s="55"/>
    </row>
    <row r="286" spans="1:30" s="52" customFormat="1">
      <c r="A286" s="96" t="s">
        <v>417</v>
      </c>
      <c r="B286" s="75">
        <f>10522.26/2</f>
        <v>5261.13</v>
      </c>
      <c r="C286" s="199">
        <f t="shared" ref="C286:C348" si="485">ROUND(B286/12,2)</f>
        <v>438.43</v>
      </c>
      <c r="D286" s="5"/>
      <c r="E286" s="5"/>
      <c r="F286" s="5"/>
      <c r="G286" s="5"/>
      <c r="H286" s="5">
        <v>0.1003</v>
      </c>
      <c r="I286" s="5"/>
      <c r="J286" s="5"/>
      <c r="K286" s="5"/>
      <c r="L286" s="5"/>
      <c r="M286" s="5"/>
      <c r="N286" s="5">
        <v>0.76119999999999999</v>
      </c>
      <c r="O286" s="5">
        <v>3.3E-3</v>
      </c>
      <c r="P286" s="5"/>
      <c r="Q286" s="5"/>
      <c r="R286" s="5"/>
      <c r="S286" s="5"/>
      <c r="T286" s="5"/>
      <c r="U286" s="5"/>
      <c r="V286" s="5">
        <v>0.13519999999999999</v>
      </c>
      <c r="W286" s="5"/>
      <c r="X286" s="5"/>
      <c r="Y286" s="5"/>
      <c r="Z286" s="5"/>
      <c r="AA286" s="5"/>
      <c r="AB286" s="5"/>
      <c r="AC286" s="67"/>
      <c r="AD286" s="55"/>
    </row>
    <row r="287" spans="1:30" s="52" customFormat="1">
      <c r="A287" s="97"/>
      <c r="B287" s="74"/>
      <c r="C287" s="199"/>
      <c r="D287" s="6">
        <f t="shared" ref="D287" si="486">$C286*D286</f>
        <v>0</v>
      </c>
      <c r="E287" s="6">
        <f t="shared" ref="E287" si="487">$C286*E286</f>
        <v>0</v>
      </c>
      <c r="F287" s="6">
        <f t="shared" ref="F287:O287" si="488">$C286*F286</f>
        <v>0</v>
      </c>
      <c r="G287" s="6">
        <f t="shared" si="488"/>
        <v>0</v>
      </c>
      <c r="H287" s="6">
        <f t="shared" si="488"/>
        <v>43.974529000000004</v>
      </c>
      <c r="I287" s="6">
        <f t="shared" si="488"/>
        <v>0</v>
      </c>
      <c r="J287" s="6">
        <f t="shared" si="488"/>
        <v>0</v>
      </c>
      <c r="K287" s="6">
        <f t="shared" si="488"/>
        <v>0</v>
      </c>
      <c r="L287" s="6">
        <f t="shared" si="488"/>
        <v>0</v>
      </c>
      <c r="M287" s="6">
        <f t="shared" si="488"/>
        <v>0</v>
      </c>
      <c r="N287" s="6">
        <f t="shared" si="488"/>
        <v>333.73291599999999</v>
      </c>
      <c r="O287" s="6">
        <f t="shared" si="488"/>
        <v>1.4468190000000001</v>
      </c>
      <c r="P287" s="6">
        <f t="shared" ref="P287" si="489">$C286*P286</f>
        <v>0</v>
      </c>
      <c r="Q287" s="6">
        <f t="shared" ref="Q287" si="490">$C286*Q286</f>
        <v>0</v>
      </c>
      <c r="R287" s="6">
        <f t="shared" ref="R287:AB287" si="491">$C286*R286</f>
        <v>0</v>
      </c>
      <c r="S287" s="6">
        <f t="shared" si="491"/>
        <v>0</v>
      </c>
      <c r="T287" s="6">
        <f t="shared" si="491"/>
        <v>0</v>
      </c>
      <c r="U287" s="6">
        <f t="shared" si="491"/>
        <v>0</v>
      </c>
      <c r="V287" s="6">
        <f t="shared" si="491"/>
        <v>59.275735999999995</v>
      </c>
      <c r="W287" s="6">
        <f t="shared" si="491"/>
        <v>0</v>
      </c>
      <c r="X287" s="6">
        <f t="shared" si="491"/>
        <v>0</v>
      </c>
      <c r="Y287" s="6">
        <f t="shared" si="491"/>
        <v>0</v>
      </c>
      <c r="Z287" s="6">
        <f t="shared" si="491"/>
        <v>0</v>
      </c>
      <c r="AA287" s="6">
        <f t="shared" si="491"/>
        <v>0</v>
      </c>
      <c r="AB287" s="6">
        <f t="shared" si="491"/>
        <v>0</v>
      </c>
      <c r="AC287" s="67"/>
      <c r="AD287" s="55"/>
    </row>
    <row r="288" spans="1:30" s="52" customFormat="1">
      <c r="A288" s="96" t="s">
        <v>83</v>
      </c>
      <c r="B288" s="75">
        <f>7297.65/2</f>
        <v>3648.8249999999998</v>
      </c>
      <c r="C288" s="199">
        <f t="shared" si="485"/>
        <v>304.07</v>
      </c>
      <c r="D288" s="38">
        <v>1.6500000000000001E-2</v>
      </c>
      <c r="E288" s="38">
        <v>0.1368</v>
      </c>
      <c r="F288" s="38">
        <v>5.7599999999999998E-2</v>
      </c>
      <c r="G288" s="38">
        <v>8.0399999999999999E-2</v>
      </c>
      <c r="H288" s="38">
        <v>4.1099999999999998E-2</v>
      </c>
      <c r="I288" s="38">
        <v>0.13389999999999999</v>
      </c>
      <c r="J288" s="38">
        <v>2.12E-2</v>
      </c>
      <c r="K288" s="38">
        <v>3.2500000000000001E-2</v>
      </c>
      <c r="L288" s="38">
        <v>1.7100000000000001E-2</v>
      </c>
      <c r="M288" s="38">
        <v>2.5999999999999999E-2</v>
      </c>
      <c r="N288" s="38">
        <v>0.13320000000000001</v>
      </c>
      <c r="O288" s="38">
        <v>1.89E-2</v>
      </c>
      <c r="P288" s="38">
        <v>0</v>
      </c>
      <c r="Q288" s="38">
        <v>3.8600000000000002E-2</v>
      </c>
      <c r="R288" s="38">
        <v>1.9E-2</v>
      </c>
      <c r="S288" s="38">
        <v>4.1999999999999997E-3</v>
      </c>
      <c r="T288" s="38">
        <v>5.3999999999999999E-2</v>
      </c>
      <c r="U288" s="38">
        <v>1.78E-2</v>
      </c>
      <c r="V288" s="38">
        <v>3.6700000000000003E-2</v>
      </c>
      <c r="W288" s="38">
        <v>4.7199999999999999E-2</v>
      </c>
      <c r="X288" s="38">
        <v>6.3899999999999998E-2</v>
      </c>
      <c r="Y288" s="38">
        <v>2.5999999999999999E-3</v>
      </c>
      <c r="Z288" s="5">
        <v>0</v>
      </c>
      <c r="AA288" s="5">
        <v>8.0000000000000004E-4</v>
      </c>
      <c r="AB288" s="5">
        <v>0</v>
      </c>
      <c r="AC288" s="67"/>
      <c r="AD288" s="55"/>
    </row>
    <row r="289" spans="1:30" s="52" customFormat="1">
      <c r="A289" s="97"/>
      <c r="B289" s="84"/>
      <c r="C289" s="199"/>
      <c r="D289" s="6">
        <f t="shared" ref="D289" si="492">$C288*D288</f>
        <v>5.0171549999999998</v>
      </c>
      <c r="E289" s="6">
        <f t="shared" ref="E289" si="493">$C288*E288</f>
        <v>41.596775999999998</v>
      </c>
      <c r="F289" s="6">
        <f t="shared" ref="F289:O289" si="494">$C288*F288</f>
        <v>17.514431999999999</v>
      </c>
      <c r="G289" s="6">
        <f t="shared" si="494"/>
        <v>24.447227999999999</v>
      </c>
      <c r="H289" s="6">
        <f t="shared" si="494"/>
        <v>12.497276999999999</v>
      </c>
      <c r="I289" s="6">
        <f t="shared" si="494"/>
        <v>40.714972999999993</v>
      </c>
      <c r="J289" s="6">
        <f t="shared" si="494"/>
        <v>6.4462839999999995</v>
      </c>
      <c r="K289" s="6">
        <f t="shared" si="494"/>
        <v>9.8822749999999999</v>
      </c>
      <c r="L289" s="6">
        <f t="shared" si="494"/>
        <v>5.1995969999999998</v>
      </c>
      <c r="M289" s="6">
        <f t="shared" si="494"/>
        <v>7.9058199999999994</v>
      </c>
      <c r="N289" s="6">
        <f t="shared" si="494"/>
        <v>40.502124000000002</v>
      </c>
      <c r="O289" s="6">
        <f t="shared" si="494"/>
        <v>5.7469229999999998</v>
      </c>
      <c r="P289" s="6">
        <f t="shared" ref="P289" si="495">$C288*P288</f>
        <v>0</v>
      </c>
      <c r="Q289" s="6">
        <f t="shared" ref="Q289" si="496">$C288*Q288</f>
        <v>11.737102</v>
      </c>
      <c r="R289" s="6">
        <f t="shared" ref="R289:AB289" si="497">$C288*R288</f>
        <v>5.7773300000000001</v>
      </c>
      <c r="S289" s="6">
        <f t="shared" si="497"/>
        <v>1.277094</v>
      </c>
      <c r="T289" s="6">
        <f t="shared" si="497"/>
        <v>16.419779999999999</v>
      </c>
      <c r="U289" s="6">
        <f t="shared" si="497"/>
        <v>5.4124460000000001</v>
      </c>
      <c r="V289" s="6">
        <f t="shared" si="497"/>
        <v>11.159369000000002</v>
      </c>
      <c r="W289" s="6">
        <f t="shared" si="497"/>
        <v>14.352103999999999</v>
      </c>
      <c r="X289" s="6">
        <f t="shared" si="497"/>
        <v>19.430073</v>
      </c>
      <c r="Y289" s="6">
        <f t="shared" si="497"/>
        <v>0.7905819999999999</v>
      </c>
      <c r="Z289" s="6">
        <f t="shared" si="497"/>
        <v>0</v>
      </c>
      <c r="AA289" s="6">
        <f t="shared" si="497"/>
        <v>0.243256</v>
      </c>
      <c r="AB289" s="6">
        <f t="shared" si="497"/>
        <v>0</v>
      </c>
      <c r="AC289" s="67"/>
      <c r="AD289" s="55"/>
    </row>
    <row r="290" spans="1:30" s="52" customFormat="1">
      <c r="A290" s="96" t="s">
        <v>418</v>
      </c>
      <c r="B290" s="75">
        <f>7297.65/2</f>
        <v>3648.8249999999998</v>
      </c>
      <c r="C290" s="199">
        <f t="shared" si="485"/>
        <v>304.07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>
        <v>0.92959999999999998</v>
      </c>
      <c r="O290" s="5"/>
      <c r="P290" s="5"/>
      <c r="Q290" s="5"/>
      <c r="R290" s="5"/>
      <c r="S290" s="5"/>
      <c r="T290" s="5"/>
      <c r="U290" s="5"/>
      <c r="V290" s="5">
        <v>7.0400000000000004E-2</v>
      </c>
      <c r="W290" s="5"/>
      <c r="X290" s="5"/>
      <c r="Y290" s="5"/>
      <c r="Z290" s="5"/>
      <c r="AA290" s="5"/>
      <c r="AB290" s="5"/>
      <c r="AC290" s="67"/>
      <c r="AD290" s="55"/>
    </row>
    <row r="291" spans="1:30" s="52" customFormat="1">
      <c r="A291" s="97"/>
      <c r="B291" s="74"/>
      <c r="C291" s="199"/>
      <c r="D291" s="6">
        <f t="shared" ref="D291" si="498">$C290*D290</f>
        <v>0</v>
      </c>
      <c r="E291" s="6">
        <f t="shared" ref="E291" si="499">$C290*E290</f>
        <v>0</v>
      </c>
      <c r="F291" s="6">
        <f t="shared" ref="F291:O291" si="500">$C290*F290</f>
        <v>0</v>
      </c>
      <c r="G291" s="6">
        <f t="shared" si="500"/>
        <v>0</v>
      </c>
      <c r="H291" s="6">
        <f t="shared" si="500"/>
        <v>0</v>
      </c>
      <c r="I291" s="6">
        <f t="shared" si="500"/>
        <v>0</v>
      </c>
      <c r="J291" s="6">
        <f t="shared" si="500"/>
        <v>0</v>
      </c>
      <c r="K291" s="6">
        <f t="shared" si="500"/>
        <v>0</v>
      </c>
      <c r="L291" s="6">
        <f t="shared" si="500"/>
        <v>0</v>
      </c>
      <c r="M291" s="6">
        <f t="shared" si="500"/>
        <v>0</v>
      </c>
      <c r="N291" s="6">
        <f t="shared" si="500"/>
        <v>282.66347200000001</v>
      </c>
      <c r="O291" s="6">
        <f t="shared" si="500"/>
        <v>0</v>
      </c>
      <c r="P291" s="6">
        <f t="shared" ref="P291" si="501">$C290*P290</f>
        <v>0</v>
      </c>
      <c r="Q291" s="6">
        <f t="shared" ref="Q291" si="502">$C290*Q290</f>
        <v>0</v>
      </c>
      <c r="R291" s="6">
        <f t="shared" ref="R291:AB291" si="503">$C290*R290</f>
        <v>0</v>
      </c>
      <c r="S291" s="6">
        <f t="shared" si="503"/>
        <v>0</v>
      </c>
      <c r="T291" s="6">
        <f t="shared" si="503"/>
        <v>0</v>
      </c>
      <c r="U291" s="6">
        <f t="shared" si="503"/>
        <v>0</v>
      </c>
      <c r="V291" s="6">
        <f t="shared" si="503"/>
        <v>21.406528000000002</v>
      </c>
      <c r="W291" s="6">
        <f t="shared" si="503"/>
        <v>0</v>
      </c>
      <c r="X291" s="6">
        <f t="shared" si="503"/>
        <v>0</v>
      </c>
      <c r="Y291" s="6">
        <f t="shared" si="503"/>
        <v>0</v>
      </c>
      <c r="Z291" s="6">
        <f t="shared" si="503"/>
        <v>0</v>
      </c>
      <c r="AA291" s="6">
        <f t="shared" si="503"/>
        <v>0</v>
      </c>
      <c r="AB291" s="6">
        <f t="shared" si="503"/>
        <v>0</v>
      </c>
      <c r="AC291" s="67"/>
      <c r="AD291" s="55"/>
    </row>
    <row r="292" spans="1:30" s="52" customFormat="1">
      <c r="A292" s="96" t="s">
        <v>84</v>
      </c>
      <c r="B292" s="75">
        <v>1523372.08</v>
      </c>
      <c r="C292" s="199">
        <f t="shared" si="485"/>
        <v>126947.67</v>
      </c>
      <c r="D292" s="10"/>
      <c r="E292" s="10"/>
      <c r="F292" s="10"/>
      <c r="G292" s="10"/>
      <c r="H292" s="10">
        <v>7.5600000000000001E-2</v>
      </c>
      <c r="I292" s="10"/>
      <c r="J292" s="10"/>
      <c r="K292" s="10"/>
      <c r="L292" s="10"/>
      <c r="M292" s="10">
        <v>1.03E-2</v>
      </c>
      <c r="N292" s="10">
        <v>0.78210000000000002</v>
      </c>
      <c r="O292" s="10"/>
      <c r="P292" s="10"/>
      <c r="Q292" s="10"/>
      <c r="R292" s="10">
        <v>7.7000000000000002E-3</v>
      </c>
      <c r="S292" s="10"/>
      <c r="T292" s="10">
        <v>1.3899999999999999E-2</v>
      </c>
      <c r="U292" s="10"/>
      <c r="V292" s="10">
        <v>0.1104</v>
      </c>
      <c r="W292" s="10"/>
      <c r="X292" s="10"/>
      <c r="Y292" s="10"/>
      <c r="Z292" s="10"/>
      <c r="AA292" s="10"/>
      <c r="AB292" s="10"/>
      <c r="AC292" s="67"/>
      <c r="AD292" s="55"/>
    </row>
    <row r="293" spans="1:30" s="52" customFormat="1">
      <c r="A293" s="97"/>
      <c r="B293" s="194"/>
      <c r="C293" s="199"/>
      <c r="D293" s="6">
        <f t="shared" ref="D293" si="504">$C292*D292</f>
        <v>0</v>
      </c>
      <c r="E293" s="6">
        <f t="shared" ref="E293" si="505">$C292*E292</f>
        <v>0</v>
      </c>
      <c r="F293" s="6">
        <f t="shared" ref="F293:AB293" si="506">$C292*F292</f>
        <v>0</v>
      </c>
      <c r="G293" s="6">
        <f t="shared" si="506"/>
        <v>0</v>
      </c>
      <c r="H293" s="6">
        <f t="shared" si="506"/>
        <v>9597.2438519999996</v>
      </c>
      <c r="I293" s="6">
        <f t="shared" si="506"/>
        <v>0</v>
      </c>
      <c r="J293" s="6">
        <f t="shared" si="506"/>
        <v>0</v>
      </c>
      <c r="K293" s="6">
        <f t="shared" si="506"/>
        <v>0</v>
      </c>
      <c r="L293" s="6">
        <f t="shared" si="506"/>
        <v>0</v>
      </c>
      <c r="M293" s="6">
        <f t="shared" si="506"/>
        <v>1307.561001</v>
      </c>
      <c r="N293" s="6">
        <f t="shared" si="506"/>
        <v>99285.772706999996</v>
      </c>
      <c r="O293" s="6">
        <f t="shared" si="506"/>
        <v>0</v>
      </c>
      <c r="P293" s="6">
        <f t="shared" si="506"/>
        <v>0</v>
      </c>
      <c r="Q293" s="6">
        <f t="shared" si="506"/>
        <v>0</v>
      </c>
      <c r="R293" s="6">
        <f t="shared" si="506"/>
        <v>977.49705900000004</v>
      </c>
      <c r="S293" s="6">
        <f t="shared" si="506"/>
        <v>0</v>
      </c>
      <c r="T293" s="6">
        <f t="shared" si="506"/>
        <v>1764.5726129999998</v>
      </c>
      <c r="U293" s="6">
        <f t="shared" si="506"/>
        <v>0</v>
      </c>
      <c r="V293" s="6">
        <f t="shared" si="506"/>
        <v>14015.022767999999</v>
      </c>
      <c r="W293" s="6">
        <f t="shared" si="506"/>
        <v>0</v>
      </c>
      <c r="X293" s="6">
        <f t="shared" si="506"/>
        <v>0</v>
      </c>
      <c r="Y293" s="6">
        <f t="shared" si="506"/>
        <v>0</v>
      </c>
      <c r="Z293" s="6">
        <f t="shared" si="506"/>
        <v>0</v>
      </c>
      <c r="AA293" s="6">
        <f t="shared" si="506"/>
        <v>0</v>
      </c>
      <c r="AB293" s="6">
        <f t="shared" si="506"/>
        <v>0</v>
      </c>
      <c r="AC293" s="67"/>
      <c r="AD293" s="55"/>
    </row>
    <row r="294" spans="1:30" s="52" customFormat="1">
      <c r="A294" s="96" t="s">
        <v>85</v>
      </c>
      <c r="B294" s="75">
        <v>119383.23</v>
      </c>
      <c r="C294" s="199">
        <f t="shared" si="485"/>
        <v>9948.6</v>
      </c>
      <c r="D294" s="10"/>
      <c r="E294" s="10"/>
      <c r="F294" s="10">
        <v>0.3705</v>
      </c>
      <c r="G294" s="10"/>
      <c r="H294" s="10"/>
      <c r="I294" s="10"/>
      <c r="J294" s="10"/>
      <c r="K294" s="10"/>
      <c r="L294" s="10"/>
      <c r="M294" s="10"/>
      <c r="N294" s="10">
        <v>0.62949999999999995</v>
      </c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67"/>
      <c r="AD294" s="55"/>
    </row>
    <row r="295" spans="1:30" s="52" customFormat="1">
      <c r="A295" s="97"/>
      <c r="B295" s="194"/>
      <c r="C295" s="199"/>
      <c r="D295" s="6">
        <f t="shared" ref="D295" si="507">$C294*D294</f>
        <v>0</v>
      </c>
      <c r="E295" s="6">
        <f t="shared" ref="E295" si="508">$C294*E294</f>
        <v>0</v>
      </c>
      <c r="F295" s="6">
        <f t="shared" ref="F295:AB295" si="509">$C294*F294</f>
        <v>3685.9563000000003</v>
      </c>
      <c r="G295" s="6">
        <f t="shared" si="509"/>
        <v>0</v>
      </c>
      <c r="H295" s="6">
        <f t="shared" si="509"/>
        <v>0</v>
      </c>
      <c r="I295" s="6">
        <f t="shared" si="509"/>
        <v>0</v>
      </c>
      <c r="J295" s="6">
        <f t="shared" si="509"/>
        <v>0</v>
      </c>
      <c r="K295" s="6">
        <f t="shared" si="509"/>
        <v>0</v>
      </c>
      <c r="L295" s="6">
        <f t="shared" si="509"/>
        <v>0</v>
      </c>
      <c r="M295" s="6">
        <f t="shared" si="509"/>
        <v>0</v>
      </c>
      <c r="N295" s="6">
        <f t="shared" si="509"/>
        <v>6262.6436999999996</v>
      </c>
      <c r="O295" s="6">
        <f t="shared" si="509"/>
        <v>0</v>
      </c>
      <c r="P295" s="6">
        <f t="shared" si="509"/>
        <v>0</v>
      </c>
      <c r="Q295" s="6">
        <f t="shared" si="509"/>
        <v>0</v>
      </c>
      <c r="R295" s="6">
        <f t="shared" si="509"/>
        <v>0</v>
      </c>
      <c r="S295" s="6">
        <f t="shared" si="509"/>
        <v>0</v>
      </c>
      <c r="T295" s="6">
        <f t="shared" si="509"/>
        <v>0</v>
      </c>
      <c r="U295" s="6">
        <f t="shared" si="509"/>
        <v>0</v>
      </c>
      <c r="V295" s="6">
        <f t="shared" si="509"/>
        <v>0</v>
      </c>
      <c r="W295" s="6">
        <f t="shared" si="509"/>
        <v>0</v>
      </c>
      <c r="X295" s="6">
        <f t="shared" si="509"/>
        <v>0</v>
      </c>
      <c r="Y295" s="6">
        <f t="shared" si="509"/>
        <v>0</v>
      </c>
      <c r="Z295" s="6">
        <f t="shared" si="509"/>
        <v>0</v>
      </c>
      <c r="AA295" s="6">
        <f t="shared" si="509"/>
        <v>0</v>
      </c>
      <c r="AB295" s="6">
        <f t="shared" si="509"/>
        <v>0</v>
      </c>
      <c r="AC295" s="67"/>
      <c r="AD295" s="55"/>
    </row>
    <row r="296" spans="1:30" s="52" customFormat="1">
      <c r="A296" s="96" t="s">
        <v>86</v>
      </c>
      <c r="B296" s="75">
        <f>1610.38/2</f>
        <v>805.19</v>
      </c>
      <c r="C296" s="199">
        <f t="shared" si="485"/>
        <v>67.099999999999994</v>
      </c>
      <c r="D296" s="38">
        <v>1.6500000000000001E-2</v>
      </c>
      <c r="E296" s="38">
        <v>0.1368</v>
      </c>
      <c r="F296" s="38">
        <v>5.7599999999999998E-2</v>
      </c>
      <c r="G296" s="38">
        <v>8.0399999999999999E-2</v>
      </c>
      <c r="H296" s="38">
        <v>4.1099999999999998E-2</v>
      </c>
      <c r="I296" s="38">
        <v>0.13389999999999999</v>
      </c>
      <c r="J296" s="38">
        <v>2.12E-2</v>
      </c>
      <c r="K296" s="38">
        <v>3.2500000000000001E-2</v>
      </c>
      <c r="L296" s="38">
        <v>1.7100000000000001E-2</v>
      </c>
      <c r="M296" s="38">
        <v>2.5999999999999999E-2</v>
      </c>
      <c r="N296" s="38">
        <v>0.13320000000000001</v>
      </c>
      <c r="O296" s="38">
        <v>1.89E-2</v>
      </c>
      <c r="P296" s="38">
        <v>0</v>
      </c>
      <c r="Q296" s="38">
        <v>3.8600000000000002E-2</v>
      </c>
      <c r="R296" s="38">
        <v>1.9E-2</v>
      </c>
      <c r="S296" s="38">
        <v>4.1999999999999997E-3</v>
      </c>
      <c r="T296" s="38">
        <v>5.3999999999999999E-2</v>
      </c>
      <c r="U296" s="38">
        <v>1.78E-2</v>
      </c>
      <c r="V296" s="38">
        <v>3.6700000000000003E-2</v>
      </c>
      <c r="W296" s="38">
        <v>4.7199999999999999E-2</v>
      </c>
      <c r="X296" s="38">
        <v>6.3899999999999998E-2</v>
      </c>
      <c r="Y296" s="38">
        <v>2.5999999999999999E-3</v>
      </c>
      <c r="Z296" s="5">
        <v>0</v>
      </c>
      <c r="AA296" s="5">
        <v>8.0000000000000004E-4</v>
      </c>
      <c r="AB296" s="5">
        <v>0</v>
      </c>
      <c r="AC296" s="67"/>
      <c r="AD296" s="55"/>
    </row>
    <row r="297" spans="1:30" s="52" customFormat="1">
      <c r="A297" s="97"/>
      <c r="B297" s="84"/>
      <c r="C297" s="199"/>
      <c r="D297" s="6">
        <f t="shared" ref="D297" si="510">$C296*D296</f>
        <v>1.1071499999999999</v>
      </c>
      <c r="E297" s="6">
        <f t="shared" ref="E297" si="511">$C296*E296</f>
        <v>9.1792800000000003</v>
      </c>
      <c r="F297" s="6">
        <f t="shared" ref="F297:O297" si="512">$C296*F296</f>
        <v>3.8649599999999995</v>
      </c>
      <c r="G297" s="6">
        <f t="shared" si="512"/>
        <v>5.3948399999999994</v>
      </c>
      <c r="H297" s="6">
        <f t="shared" si="512"/>
        <v>2.7578099999999997</v>
      </c>
      <c r="I297" s="6">
        <f t="shared" si="512"/>
        <v>8.9846899999999987</v>
      </c>
      <c r="J297" s="6">
        <f t="shared" si="512"/>
        <v>1.4225199999999998</v>
      </c>
      <c r="K297" s="6">
        <f t="shared" si="512"/>
        <v>2.1807499999999997</v>
      </c>
      <c r="L297" s="6">
        <f t="shared" si="512"/>
        <v>1.14741</v>
      </c>
      <c r="M297" s="6">
        <f t="shared" si="512"/>
        <v>1.7445999999999997</v>
      </c>
      <c r="N297" s="6">
        <f t="shared" si="512"/>
        <v>8.9377200000000006</v>
      </c>
      <c r="O297" s="6">
        <f t="shared" si="512"/>
        <v>1.2681899999999999</v>
      </c>
      <c r="P297" s="6">
        <f t="shared" ref="P297" si="513">$C296*P296</f>
        <v>0</v>
      </c>
      <c r="Q297" s="6">
        <f t="shared" ref="Q297" si="514">$C296*Q296</f>
        <v>2.5900599999999998</v>
      </c>
      <c r="R297" s="6">
        <f t="shared" ref="R297:AB297" si="515">$C296*R296</f>
        <v>1.2748999999999999</v>
      </c>
      <c r="S297" s="6">
        <f t="shared" si="515"/>
        <v>0.28181999999999996</v>
      </c>
      <c r="T297" s="6">
        <f t="shared" si="515"/>
        <v>3.6233999999999997</v>
      </c>
      <c r="U297" s="6">
        <f t="shared" si="515"/>
        <v>1.19438</v>
      </c>
      <c r="V297" s="6">
        <f t="shared" si="515"/>
        <v>2.4625699999999999</v>
      </c>
      <c r="W297" s="6">
        <f t="shared" si="515"/>
        <v>3.1671199999999997</v>
      </c>
      <c r="X297" s="6">
        <f t="shared" si="515"/>
        <v>4.2876899999999996</v>
      </c>
      <c r="Y297" s="6">
        <f t="shared" si="515"/>
        <v>0.17445999999999998</v>
      </c>
      <c r="Z297" s="6">
        <f t="shared" si="515"/>
        <v>0</v>
      </c>
      <c r="AA297" s="6">
        <f t="shared" si="515"/>
        <v>5.3679999999999999E-2</v>
      </c>
      <c r="AB297" s="6">
        <f t="shared" si="515"/>
        <v>0</v>
      </c>
      <c r="AC297" s="67"/>
      <c r="AD297" s="55"/>
    </row>
    <row r="298" spans="1:30" s="52" customFormat="1">
      <c r="A298" s="96" t="s">
        <v>419</v>
      </c>
      <c r="B298" s="75">
        <f>1610.38/2</f>
        <v>805.19</v>
      </c>
      <c r="C298" s="199">
        <f t="shared" si="485"/>
        <v>67.099999999999994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>
        <v>1</v>
      </c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67"/>
      <c r="AD298" s="55"/>
    </row>
    <row r="299" spans="1:30" s="52" customFormat="1">
      <c r="A299" s="97"/>
      <c r="B299" s="74"/>
      <c r="C299" s="199"/>
      <c r="D299" s="6">
        <f t="shared" ref="D299" si="516">$C298*D298</f>
        <v>0</v>
      </c>
      <c r="E299" s="6">
        <f t="shared" ref="E299" si="517">$C298*E298</f>
        <v>0</v>
      </c>
      <c r="F299" s="6">
        <f t="shared" ref="F299:O299" si="518">$C298*F298</f>
        <v>0</v>
      </c>
      <c r="G299" s="6">
        <f t="shared" si="518"/>
        <v>0</v>
      </c>
      <c r="H299" s="6">
        <f t="shared" si="518"/>
        <v>0</v>
      </c>
      <c r="I299" s="6">
        <f t="shared" si="518"/>
        <v>0</v>
      </c>
      <c r="J299" s="6">
        <f t="shared" si="518"/>
        <v>0</v>
      </c>
      <c r="K299" s="6">
        <f t="shared" si="518"/>
        <v>0</v>
      </c>
      <c r="L299" s="6">
        <f t="shared" si="518"/>
        <v>0</v>
      </c>
      <c r="M299" s="6">
        <f t="shared" si="518"/>
        <v>0</v>
      </c>
      <c r="N299" s="6">
        <f t="shared" si="518"/>
        <v>67.099999999999994</v>
      </c>
      <c r="O299" s="6">
        <f t="shared" si="518"/>
        <v>0</v>
      </c>
      <c r="P299" s="6">
        <f t="shared" ref="P299" si="519">$C298*P298</f>
        <v>0</v>
      </c>
      <c r="Q299" s="6">
        <f t="shared" ref="Q299" si="520">$C298*Q298</f>
        <v>0</v>
      </c>
      <c r="R299" s="6">
        <f t="shared" ref="R299:AB299" si="521">$C298*R298</f>
        <v>0</v>
      </c>
      <c r="S299" s="6">
        <f t="shared" si="521"/>
        <v>0</v>
      </c>
      <c r="T299" s="6">
        <f t="shared" si="521"/>
        <v>0</v>
      </c>
      <c r="U299" s="6">
        <f t="shared" si="521"/>
        <v>0</v>
      </c>
      <c r="V299" s="6">
        <f t="shared" si="521"/>
        <v>0</v>
      </c>
      <c r="W299" s="6">
        <f t="shared" si="521"/>
        <v>0</v>
      </c>
      <c r="X299" s="6">
        <f t="shared" si="521"/>
        <v>0</v>
      </c>
      <c r="Y299" s="6">
        <f t="shared" si="521"/>
        <v>0</v>
      </c>
      <c r="Z299" s="6">
        <f t="shared" si="521"/>
        <v>0</v>
      </c>
      <c r="AA299" s="6">
        <f t="shared" si="521"/>
        <v>0</v>
      </c>
      <c r="AB299" s="6">
        <f t="shared" si="521"/>
        <v>0</v>
      </c>
      <c r="AC299" s="67"/>
      <c r="AD299" s="55"/>
    </row>
    <row r="300" spans="1:30" s="52" customFormat="1">
      <c r="A300" s="96" t="s">
        <v>87</v>
      </c>
      <c r="B300" s="75">
        <f>1610.38/2</f>
        <v>805.19</v>
      </c>
      <c r="C300" s="199">
        <f t="shared" si="485"/>
        <v>67.099999999999994</v>
      </c>
      <c r="D300" s="38">
        <v>1.6500000000000001E-2</v>
      </c>
      <c r="E300" s="38">
        <v>0.1368</v>
      </c>
      <c r="F300" s="38">
        <v>5.7599999999999998E-2</v>
      </c>
      <c r="G300" s="38">
        <v>8.0399999999999999E-2</v>
      </c>
      <c r="H300" s="38">
        <v>4.1099999999999998E-2</v>
      </c>
      <c r="I300" s="38">
        <v>0.13389999999999999</v>
      </c>
      <c r="J300" s="38">
        <v>2.12E-2</v>
      </c>
      <c r="K300" s="38">
        <v>3.2500000000000001E-2</v>
      </c>
      <c r="L300" s="38">
        <v>1.7100000000000001E-2</v>
      </c>
      <c r="M300" s="38">
        <v>2.5999999999999999E-2</v>
      </c>
      <c r="N300" s="38">
        <v>0.13320000000000001</v>
      </c>
      <c r="O300" s="38">
        <v>1.89E-2</v>
      </c>
      <c r="P300" s="38">
        <v>0</v>
      </c>
      <c r="Q300" s="38">
        <v>3.8600000000000002E-2</v>
      </c>
      <c r="R300" s="38">
        <v>1.9E-2</v>
      </c>
      <c r="S300" s="38">
        <v>4.1999999999999997E-3</v>
      </c>
      <c r="T300" s="38">
        <v>5.3999999999999999E-2</v>
      </c>
      <c r="U300" s="38">
        <v>1.78E-2</v>
      </c>
      <c r="V300" s="38">
        <v>3.6700000000000003E-2</v>
      </c>
      <c r="W300" s="38">
        <v>4.7199999999999999E-2</v>
      </c>
      <c r="X300" s="38">
        <v>6.3899999999999998E-2</v>
      </c>
      <c r="Y300" s="38">
        <v>2.5999999999999999E-3</v>
      </c>
      <c r="Z300" s="5">
        <v>0</v>
      </c>
      <c r="AA300" s="5">
        <v>8.0000000000000004E-4</v>
      </c>
      <c r="AB300" s="5">
        <v>0</v>
      </c>
      <c r="AC300" s="67"/>
      <c r="AD300" s="55"/>
    </row>
    <row r="301" spans="1:30" s="52" customFormat="1">
      <c r="A301" s="97"/>
      <c r="B301" s="84"/>
      <c r="C301" s="199"/>
      <c r="D301" s="6">
        <f t="shared" ref="D301" si="522">$C300*D300</f>
        <v>1.1071499999999999</v>
      </c>
      <c r="E301" s="6">
        <f t="shared" ref="E301" si="523">$C300*E300</f>
        <v>9.1792800000000003</v>
      </c>
      <c r="F301" s="6">
        <f t="shared" ref="F301:O301" si="524">$C300*F300</f>
        <v>3.8649599999999995</v>
      </c>
      <c r="G301" s="6">
        <f t="shared" si="524"/>
        <v>5.3948399999999994</v>
      </c>
      <c r="H301" s="6">
        <f t="shared" si="524"/>
        <v>2.7578099999999997</v>
      </c>
      <c r="I301" s="6">
        <f t="shared" si="524"/>
        <v>8.9846899999999987</v>
      </c>
      <c r="J301" s="6">
        <f t="shared" si="524"/>
        <v>1.4225199999999998</v>
      </c>
      <c r="K301" s="6">
        <f t="shared" si="524"/>
        <v>2.1807499999999997</v>
      </c>
      <c r="L301" s="6">
        <f t="shared" si="524"/>
        <v>1.14741</v>
      </c>
      <c r="M301" s="6">
        <f t="shared" si="524"/>
        <v>1.7445999999999997</v>
      </c>
      <c r="N301" s="6">
        <f t="shared" si="524"/>
        <v>8.9377200000000006</v>
      </c>
      <c r="O301" s="6">
        <f t="shared" si="524"/>
        <v>1.2681899999999999</v>
      </c>
      <c r="P301" s="6">
        <f t="shared" ref="P301" si="525">$C300*P300</f>
        <v>0</v>
      </c>
      <c r="Q301" s="6">
        <f t="shared" ref="Q301" si="526">$C300*Q300</f>
        <v>2.5900599999999998</v>
      </c>
      <c r="R301" s="6">
        <f t="shared" ref="R301:AB301" si="527">$C300*R300</f>
        <v>1.2748999999999999</v>
      </c>
      <c r="S301" s="6">
        <f t="shared" si="527"/>
        <v>0.28181999999999996</v>
      </c>
      <c r="T301" s="6">
        <f t="shared" si="527"/>
        <v>3.6233999999999997</v>
      </c>
      <c r="U301" s="6">
        <f t="shared" si="527"/>
        <v>1.19438</v>
      </c>
      <c r="V301" s="6">
        <f t="shared" si="527"/>
        <v>2.4625699999999999</v>
      </c>
      <c r="W301" s="6">
        <f t="shared" si="527"/>
        <v>3.1671199999999997</v>
      </c>
      <c r="X301" s="6">
        <f t="shared" si="527"/>
        <v>4.2876899999999996</v>
      </c>
      <c r="Y301" s="6">
        <f t="shared" si="527"/>
        <v>0.17445999999999998</v>
      </c>
      <c r="Z301" s="6">
        <f t="shared" si="527"/>
        <v>0</v>
      </c>
      <c r="AA301" s="6">
        <f t="shared" si="527"/>
        <v>5.3679999999999999E-2</v>
      </c>
      <c r="AB301" s="6">
        <f t="shared" si="527"/>
        <v>0</v>
      </c>
      <c r="AC301" s="67"/>
      <c r="AD301" s="55"/>
    </row>
    <row r="302" spans="1:30" s="52" customFormat="1">
      <c r="A302" s="96" t="s">
        <v>420</v>
      </c>
      <c r="B302" s="75">
        <f>1610.38/2</f>
        <v>805.19</v>
      </c>
      <c r="C302" s="199">
        <f t="shared" si="485"/>
        <v>67.099999999999994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>
        <v>1</v>
      </c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67"/>
      <c r="AD302" s="55"/>
    </row>
    <row r="303" spans="1:30" s="52" customFormat="1">
      <c r="A303" s="97"/>
      <c r="B303" s="74"/>
      <c r="C303" s="199"/>
      <c r="D303" s="6">
        <f t="shared" ref="D303" si="528">$C302*D302</f>
        <v>0</v>
      </c>
      <c r="E303" s="6">
        <f t="shared" ref="E303" si="529">$C302*E302</f>
        <v>0</v>
      </c>
      <c r="F303" s="6">
        <f t="shared" ref="F303:O303" si="530">$C302*F302</f>
        <v>0</v>
      </c>
      <c r="G303" s="6">
        <f t="shared" si="530"/>
        <v>0</v>
      </c>
      <c r="H303" s="6">
        <f t="shared" si="530"/>
        <v>0</v>
      </c>
      <c r="I303" s="6">
        <f t="shared" si="530"/>
        <v>0</v>
      </c>
      <c r="J303" s="6">
        <f t="shared" si="530"/>
        <v>0</v>
      </c>
      <c r="K303" s="6">
        <f t="shared" si="530"/>
        <v>0</v>
      </c>
      <c r="L303" s="6">
        <f t="shared" si="530"/>
        <v>0</v>
      </c>
      <c r="M303" s="6">
        <f t="shared" si="530"/>
        <v>0</v>
      </c>
      <c r="N303" s="6">
        <f t="shared" si="530"/>
        <v>67.099999999999994</v>
      </c>
      <c r="O303" s="6">
        <f t="shared" si="530"/>
        <v>0</v>
      </c>
      <c r="P303" s="6">
        <f t="shared" ref="P303" si="531">$C302*P302</f>
        <v>0</v>
      </c>
      <c r="Q303" s="6">
        <f t="shared" ref="Q303" si="532">$C302*Q302</f>
        <v>0</v>
      </c>
      <c r="R303" s="6">
        <f t="shared" ref="R303:AB303" si="533">$C302*R302</f>
        <v>0</v>
      </c>
      <c r="S303" s="6">
        <f t="shared" si="533"/>
        <v>0</v>
      </c>
      <c r="T303" s="6">
        <f t="shared" si="533"/>
        <v>0</v>
      </c>
      <c r="U303" s="6">
        <f t="shared" si="533"/>
        <v>0</v>
      </c>
      <c r="V303" s="6">
        <f t="shared" si="533"/>
        <v>0</v>
      </c>
      <c r="W303" s="6">
        <f t="shared" si="533"/>
        <v>0</v>
      </c>
      <c r="X303" s="6">
        <f t="shared" si="533"/>
        <v>0</v>
      </c>
      <c r="Y303" s="6">
        <f t="shared" si="533"/>
        <v>0</v>
      </c>
      <c r="Z303" s="6">
        <f t="shared" si="533"/>
        <v>0</v>
      </c>
      <c r="AA303" s="6">
        <f t="shared" si="533"/>
        <v>0</v>
      </c>
      <c r="AB303" s="6">
        <f t="shared" si="533"/>
        <v>0</v>
      </c>
      <c r="AC303" s="67"/>
      <c r="AD303" s="55"/>
    </row>
    <row r="304" spans="1:30" s="52" customFormat="1">
      <c r="A304" s="96" t="s">
        <v>88</v>
      </c>
      <c r="B304" s="75">
        <f>84968.79/2</f>
        <v>42484.394999999997</v>
      </c>
      <c r="C304" s="199">
        <f t="shared" si="485"/>
        <v>3540.37</v>
      </c>
      <c r="D304" s="38">
        <v>1.6500000000000001E-2</v>
      </c>
      <c r="E304" s="38">
        <v>0.1368</v>
      </c>
      <c r="F304" s="38">
        <v>5.7599999999999998E-2</v>
      </c>
      <c r="G304" s="38">
        <v>8.0399999999999999E-2</v>
      </c>
      <c r="H304" s="38">
        <v>4.1099999999999998E-2</v>
      </c>
      <c r="I304" s="38">
        <v>0.13389999999999999</v>
      </c>
      <c r="J304" s="38">
        <v>2.12E-2</v>
      </c>
      <c r="K304" s="38">
        <v>3.2500000000000001E-2</v>
      </c>
      <c r="L304" s="38">
        <v>1.7100000000000001E-2</v>
      </c>
      <c r="M304" s="38">
        <v>2.5999999999999999E-2</v>
      </c>
      <c r="N304" s="38">
        <v>0.13320000000000001</v>
      </c>
      <c r="O304" s="38">
        <v>1.89E-2</v>
      </c>
      <c r="P304" s="38">
        <v>0</v>
      </c>
      <c r="Q304" s="38">
        <v>3.8600000000000002E-2</v>
      </c>
      <c r="R304" s="38">
        <v>1.9E-2</v>
      </c>
      <c r="S304" s="38">
        <v>4.1999999999999997E-3</v>
      </c>
      <c r="T304" s="38">
        <v>5.3999999999999999E-2</v>
      </c>
      <c r="U304" s="38">
        <v>1.78E-2</v>
      </c>
      <c r="V304" s="38">
        <v>3.6700000000000003E-2</v>
      </c>
      <c r="W304" s="38">
        <v>4.7199999999999999E-2</v>
      </c>
      <c r="X304" s="38">
        <v>6.3899999999999998E-2</v>
      </c>
      <c r="Y304" s="38">
        <v>2.5999999999999999E-3</v>
      </c>
      <c r="Z304" s="5">
        <v>0</v>
      </c>
      <c r="AA304" s="5">
        <v>8.0000000000000004E-4</v>
      </c>
      <c r="AB304" s="5">
        <v>0</v>
      </c>
      <c r="AC304" s="67"/>
      <c r="AD304" s="55"/>
    </row>
    <row r="305" spans="1:30" s="52" customFormat="1">
      <c r="A305" s="97"/>
      <c r="B305" s="84"/>
      <c r="C305" s="199"/>
      <c r="D305" s="6">
        <f t="shared" ref="D305" si="534">$C304*D304</f>
        <v>58.416105000000002</v>
      </c>
      <c r="E305" s="6">
        <f t="shared" ref="E305" si="535">$C304*E304</f>
        <v>484.32261599999998</v>
      </c>
      <c r="F305" s="6">
        <f t="shared" ref="F305:O305" si="536">$C304*F304</f>
        <v>203.92531199999999</v>
      </c>
      <c r="G305" s="6">
        <f t="shared" si="536"/>
        <v>284.64574799999997</v>
      </c>
      <c r="H305" s="6">
        <f t="shared" si="536"/>
        <v>145.50920699999998</v>
      </c>
      <c r="I305" s="6">
        <f t="shared" si="536"/>
        <v>474.05554299999994</v>
      </c>
      <c r="J305" s="6">
        <f t="shared" si="536"/>
        <v>75.055843999999993</v>
      </c>
      <c r="K305" s="6">
        <f t="shared" si="536"/>
        <v>115.06202500000001</v>
      </c>
      <c r="L305" s="6">
        <f t="shared" si="536"/>
        <v>60.540326999999998</v>
      </c>
      <c r="M305" s="6">
        <f t="shared" si="536"/>
        <v>92.04961999999999</v>
      </c>
      <c r="N305" s="6">
        <f t="shared" si="536"/>
        <v>471.57728400000002</v>
      </c>
      <c r="O305" s="6">
        <f t="shared" si="536"/>
        <v>66.912993</v>
      </c>
      <c r="P305" s="6">
        <f t="shared" ref="P305" si="537">$C304*P304</f>
        <v>0</v>
      </c>
      <c r="Q305" s="6">
        <f t="shared" ref="Q305" si="538">$C304*Q304</f>
        <v>136.65828200000001</v>
      </c>
      <c r="R305" s="6">
        <f t="shared" ref="R305:AB305" si="539">$C304*R304</f>
        <v>67.267029999999991</v>
      </c>
      <c r="S305" s="6">
        <f t="shared" si="539"/>
        <v>14.869553999999999</v>
      </c>
      <c r="T305" s="6">
        <f t="shared" si="539"/>
        <v>191.17998</v>
      </c>
      <c r="U305" s="6">
        <f t="shared" si="539"/>
        <v>63.018585999999999</v>
      </c>
      <c r="V305" s="6">
        <f t="shared" si="539"/>
        <v>129.931579</v>
      </c>
      <c r="W305" s="6">
        <f t="shared" si="539"/>
        <v>167.10546399999998</v>
      </c>
      <c r="X305" s="6">
        <f t="shared" si="539"/>
        <v>226.22964299999998</v>
      </c>
      <c r="Y305" s="6">
        <f t="shared" si="539"/>
        <v>9.2049620000000001</v>
      </c>
      <c r="Z305" s="6">
        <f t="shared" si="539"/>
        <v>0</v>
      </c>
      <c r="AA305" s="6">
        <f t="shared" si="539"/>
        <v>2.8322959999999999</v>
      </c>
      <c r="AB305" s="6">
        <f t="shared" si="539"/>
        <v>0</v>
      </c>
      <c r="AC305" s="67"/>
      <c r="AD305" s="55"/>
    </row>
    <row r="306" spans="1:30" s="52" customFormat="1">
      <c r="A306" s="96" t="s">
        <v>421</v>
      </c>
      <c r="B306" s="75">
        <f>84968.79/2</f>
        <v>42484.394999999997</v>
      </c>
      <c r="C306" s="199">
        <f t="shared" si="485"/>
        <v>3540.37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>
        <v>1</v>
      </c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67"/>
      <c r="AD306" s="55"/>
    </row>
    <row r="307" spans="1:30" s="52" customFormat="1">
      <c r="A307" s="97"/>
      <c r="B307" s="74"/>
      <c r="C307" s="199"/>
      <c r="D307" s="6">
        <f t="shared" ref="D307" si="540">$C306*D306</f>
        <v>0</v>
      </c>
      <c r="E307" s="6">
        <f t="shared" ref="E307" si="541">$C306*E306</f>
        <v>0</v>
      </c>
      <c r="F307" s="6">
        <f t="shared" ref="F307:O307" si="542">$C306*F306</f>
        <v>0</v>
      </c>
      <c r="G307" s="6">
        <f t="shared" si="542"/>
        <v>0</v>
      </c>
      <c r="H307" s="6">
        <f t="shared" si="542"/>
        <v>0</v>
      </c>
      <c r="I307" s="6">
        <f t="shared" si="542"/>
        <v>0</v>
      </c>
      <c r="J307" s="6">
        <f t="shared" si="542"/>
        <v>0</v>
      </c>
      <c r="K307" s="6">
        <f t="shared" si="542"/>
        <v>0</v>
      </c>
      <c r="L307" s="6">
        <f t="shared" si="542"/>
        <v>0</v>
      </c>
      <c r="M307" s="6">
        <f t="shared" si="542"/>
        <v>0</v>
      </c>
      <c r="N307" s="6">
        <f t="shared" si="542"/>
        <v>3540.37</v>
      </c>
      <c r="O307" s="6">
        <f t="shared" si="542"/>
        <v>0</v>
      </c>
      <c r="P307" s="6">
        <f t="shared" ref="P307" si="543">$C306*P306</f>
        <v>0</v>
      </c>
      <c r="Q307" s="6">
        <f t="shared" ref="Q307" si="544">$C306*Q306</f>
        <v>0</v>
      </c>
      <c r="R307" s="6">
        <f t="shared" ref="R307:AB307" si="545">$C306*R306</f>
        <v>0</v>
      </c>
      <c r="S307" s="6">
        <f t="shared" si="545"/>
        <v>0</v>
      </c>
      <c r="T307" s="6">
        <f t="shared" si="545"/>
        <v>0</v>
      </c>
      <c r="U307" s="6">
        <f t="shared" si="545"/>
        <v>0</v>
      </c>
      <c r="V307" s="6">
        <f t="shared" si="545"/>
        <v>0</v>
      </c>
      <c r="W307" s="6">
        <f t="shared" si="545"/>
        <v>0</v>
      </c>
      <c r="X307" s="6">
        <f t="shared" si="545"/>
        <v>0</v>
      </c>
      <c r="Y307" s="6">
        <f t="shared" si="545"/>
        <v>0</v>
      </c>
      <c r="Z307" s="6">
        <f t="shared" si="545"/>
        <v>0</v>
      </c>
      <c r="AA307" s="6">
        <f t="shared" si="545"/>
        <v>0</v>
      </c>
      <c r="AB307" s="6">
        <f t="shared" si="545"/>
        <v>0</v>
      </c>
      <c r="AC307" s="67"/>
      <c r="AD307" s="55"/>
    </row>
    <row r="308" spans="1:30" s="52" customFormat="1">
      <c r="A308" s="96" t="s">
        <v>89</v>
      </c>
      <c r="B308" s="75">
        <f>84968.79/2</f>
        <v>42484.394999999997</v>
      </c>
      <c r="C308" s="199">
        <f t="shared" si="485"/>
        <v>3540.37</v>
      </c>
      <c r="D308" s="38">
        <v>1.6500000000000001E-2</v>
      </c>
      <c r="E308" s="38">
        <v>0.1368</v>
      </c>
      <c r="F308" s="38">
        <v>5.7599999999999998E-2</v>
      </c>
      <c r="G308" s="38">
        <v>8.0399999999999999E-2</v>
      </c>
      <c r="H308" s="38">
        <v>4.1099999999999998E-2</v>
      </c>
      <c r="I308" s="38">
        <v>0.13389999999999999</v>
      </c>
      <c r="J308" s="38">
        <v>2.12E-2</v>
      </c>
      <c r="K308" s="38">
        <v>3.2500000000000001E-2</v>
      </c>
      <c r="L308" s="38">
        <v>1.7100000000000001E-2</v>
      </c>
      <c r="M308" s="38">
        <v>2.5999999999999999E-2</v>
      </c>
      <c r="N308" s="38">
        <v>0.13320000000000001</v>
      </c>
      <c r="O308" s="38">
        <v>1.89E-2</v>
      </c>
      <c r="P308" s="38">
        <v>0</v>
      </c>
      <c r="Q308" s="38">
        <v>3.8600000000000002E-2</v>
      </c>
      <c r="R308" s="38">
        <v>1.9E-2</v>
      </c>
      <c r="S308" s="38">
        <v>4.1999999999999997E-3</v>
      </c>
      <c r="T308" s="38">
        <v>5.3999999999999999E-2</v>
      </c>
      <c r="U308" s="38">
        <v>1.78E-2</v>
      </c>
      <c r="V308" s="38">
        <v>3.6700000000000003E-2</v>
      </c>
      <c r="W308" s="38">
        <v>4.7199999999999999E-2</v>
      </c>
      <c r="X308" s="38">
        <v>6.3899999999999998E-2</v>
      </c>
      <c r="Y308" s="38">
        <v>2.5999999999999999E-3</v>
      </c>
      <c r="Z308" s="5">
        <v>0</v>
      </c>
      <c r="AA308" s="5">
        <v>8.0000000000000004E-4</v>
      </c>
      <c r="AB308" s="5">
        <v>0</v>
      </c>
      <c r="AC308" s="67"/>
      <c r="AD308" s="55"/>
    </row>
    <row r="309" spans="1:30" s="52" customFormat="1">
      <c r="A309" s="97"/>
      <c r="B309" s="75"/>
      <c r="C309" s="199"/>
      <c r="D309" s="6">
        <f t="shared" ref="D309" si="546">$C308*D308</f>
        <v>58.416105000000002</v>
      </c>
      <c r="E309" s="6">
        <f t="shared" ref="E309" si="547">$C308*E308</f>
        <v>484.32261599999998</v>
      </c>
      <c r="F309" s="6">
        <f t="shared" ref="F309:O309" si="548">$C308*F308</f>
        <v>203.92531199999999</v>
      </c>
      <c r="G309" s="6">
        <f t="shared" si="548"/>
        <v>284.64574799999997</v>
      </c>
      <c r="H309" s="6">
        <f t="shared" si="548"/>
        <v>145.50920699999998</v>
      </c>
      <c r="I309" s="6">
        <f t="shared" si="548"/>
        <v>474.05554299999994</v>
      </c>
      <c r="J309" s="6">
        <f t="shared" si="548"/>
        <v>75.055843999999993</v>
      </c>
      <c r="K309" s="6">
        <f t="shared" si="548"/>
        <v>115.06202500000001</v>
      </c>
      <c r="L309" s="6">
        <f t="shared" si="548"/>
        <v>60.540326999999998</v>
      </c>
      <c r="M309" s="6">
        <f t="shared" si="548"/>
        <v>92.04961999999999</v>
      </c>
      <c r="N309" s="6">
        <f t="shared" si="548"/>
        <v>471.57728400000002</v>
      </c>
      <c r="O309" s="6">
        <f t="shared" si="548"/>
        <v>66.912993</v>
      </c>
      <c r="P309" s="6">
        <f t="shared" ref="P309" si="549">$C308*P308</f>
        <v>0</v>
      </c>
      <c r="Q309" s="6">
        <f t="shared" ref="Q309" si="550">$C308*Q308</f>
        <v>136.65828200000001</v>
      </c>
      <c r="R309" s="6">
        <f t="shared" ref="R309:AB309" si="551">$C308*R308</f>
        <v>67.267029999999991</v>
      </c>
      <c r="S309" s="6">
        <f t="shared" si="551"/>
        <v>14.869553999999999</v>
      </c>
      <c r="T309" s="6">
        <f t="shared" si="551"/>
        <v>191.17998</v>
      </c>
      <c r="U309" s="6">
        <f t="shared" si="551"/>
        <v>63.018585999999999</v>
      </c>
      <c r="V309" s="6">
        <f t="shared" si="551"/>
        <v>129.931579</v>
      </c>
      <c r="W309" s="6">
        <f t="shared" si="551"/>
        <v>167.10546399999998</v>
      </c>
      <c r="X309" s="6">
        <f t="shared" si="551"/>
        <v>226.22964299999998</v>
      </c>
      <c r="Y309" s="6">
        <f t="shared" si="551"/>
        <v>9.2049620000000001</v>
      </c>
      <c r="Z309" s="6">
        <f t="shared" si="551"/>
        <v>0</v>
      </c>
      <c r="AA309" s="6">
        <f t="shared" si="551"/>
        <v>2.8322959999999999</v>
      </c>
      <c r="AB309" s="6">
        <f t="shared" si="551"/>
        <v>0</v>
      </c>
      <c r="AC309" s="67"/>
      <c r="AD309" s="55"/>
    </row>
    <row r="310" spans="1:30" s="52" customFormat="1">
      <c r="A310" s="96" t="s">
        <v>422</v>
      </c>
      <c r="B310" s="75">
        <f>84968.79/2</f>
        <v>42484.394999999997</v>
      </c>
      <c r="C310" s="199">
        <f t="shared" si="485"/>
        <v>3540.37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>
        <v>1</v>
      </c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67"/>
      <c r="AD310" s="55"/>
    </row>
    <row r="311" spans="1:30" s="52" customFormat="1">
      <c r="A311" s="97"/>
      <c r="B311" s="74"/>
      <c r="C311" s="199"/>
      <c r="D311" s="6">
        <f t="shared" ref="D311" si="552">$C310*D310</f>
        <v>0</v>
      </c>
      <c r="E311" s="6">
        <f t="shared" ref="E311" si="553">$C310*E310</f>
        <v>0</v>
      </c>
      <c r="F311" s="6">
        <f t="shared" ref="F311:O311" si="554">$C310*F310</f>
        <v>0</v>
      </c>
      <c r="G311" s="6">
        <f t="shared" si="554"/>
        <v>0</v>
      </c>
      <c r="H311" s="6">
        <f t="shared" si="554"/>
        <v>0</v>
      </c>
      <c r="I311" s="6">
        <f t="shared" si="554"/>
        <v>0</v>
      </c>
      <c r="J311" s="6">
        <f t="shared" si="554"/>
        <v>0</v>
      </c>
      <c r="K311" s="6">
        <f t="shared" si="554"/>
        <v>0</v>
      </c>
      <c r="L311" s="6">
        <f t="shared" si="554"/>
        <v>0</v>
      </c>
      <c r="M311" s="6">
        <f t="shared" si="554"/>
        <v>0</v>
      </c>
      <c r="N311" s="6">
        <f t="shared" si="554"/>
        <v>3540.37</v>
      </c>
      <c r="O311" s="6">
        <f t="shared" si="554"/>
        <v>0</v>
      </c>
      <c r="P311" s="6">
        <f t="shared" ref="P311" si="555">$C310*P310</f>
        <v>0</v>
      </c>
      <c r="Q311" s="6">
        <f t="shared" ref="Q311" si="556">$C310*Q310</f>
        <v>0</v>
      </c>
      <c r="R311" s="6">
        <f t="shared" ref="R311:AB311" si="557">$C310*R310</f>
        <v>0</v>
      </c>
      <c r="S311" s="6">
        <f t="shared" si="557"/>
        <v>0</v>
      </c>
      <c r="T311" s="6">
        <f t="shared" si="557"/>
        <v>0</v>
      </c>
      <c r="U311" s="6">
        <f t="shared" si="557"/>
        <v>0</v>
      </c>
      <c r="V311" s="6">
        <f t="shared" si="557"/>
        <v>0</v>
      </c>
      <c r="W311" s="6">
        <f t="shared" si="557"/>
        <v>0</v>
      </c>
      <c r="X311" s="6">
        <f t="shared" si="557"/>
        <v>0</v>
      </c>
      <c r="Y311" s="6">
        <f t="shared" si="557"/>
        <v>0</v>
      </c>
      <c r="Z311" s="6">
        <f t="shared" si="557"/>
        <v>0</v>
      </c>
      <c r="AA311" s="6">
        <f t="shared" si="557"/>
        <v>0</v>
      </c>
      <c r="AB311" s="6">
        <f t="shared" si="557"/>
        <v>0</v>
      </c>
      <c r="AC311" s="67"/>
      <c r="AD311" s="55"/>
    </row>
    <row r="312" spans="1:30" s="52" customFormat="1">
      <c r="A312" s="96" t="s">
        <v>178</v>
      </c>
      <c r="B312" s="75">
        <v>1816682.76</v>
      </c>
      <c r="C312" s="199">
        <f t="shared" si="485"/>
        <v>151390.23000000001</v>
      </c>
      <c r="D312" s="37">
        <v>2.2000000000000001E-3</v>
      </c>
      <c r="E312" s="37"/>
      <c r="F312" s="37"/>
      <c r="G312" s="37"/>
      <c r="H312" s="37">
        <v>7.9000000000000001E-2</v>
      </c>
      <c r="I312" s="37"/>
      <c r="J312" s="37"/>
      <c r="K312" s="37"/>
      <c r="L312" s="37"/>
      <c r="M312" s="37">
        <v>5.8999999999999999E-3</v>
      </c>
      <c r="N312" s="37">
        <v>0.75580000000000003</v>
      </c>
      <c r="O312" s="37"/>
      <c r="P312" s="37"/>
      <c r="Q312" s="37"/>
      <c r="R312" s="37">
        <v>2.2000000000000001E-3</v>
      </c>
      <c r="S312" s="37"/>
      <c r="T312" s="37">
        <v>7.3000000000000001E-3</v>
      </c>
      <c r="U312" s="37"/>
      <c r="V312" s="37">
        <v>0.14760000000000001</v>
      </c>
      <c r="W312" s="37"/>
      <c r="X312" s="37"/>
      <c r="Y312" s="37"/>
      <c r="Z312" s="37"/>
      <c r="AA312" s="37"/>
      <c r="AB312" s="37"/>
      <c r="AC312" s="67"/>
      <c r="AD312" s="55"/>
    </row>
    <row r="313" spans="1:30" s="52" customFormat="1">
      <c r="A313" s="97"/>
      <c r="B313" s="194"/>
      <c r="C313" s="199"/>
      <c r="D313" s="6">
        <f t="shared" ref="D313" si="558">$C312*D312</f>
        <v>333.05850600000002</v>
      </c>
      <c r="E313" s="6">
        <f t="shared" ref="E313" si="559">$C312*E312</f>
        <v>0</v>
      </c>
      <c r="F313" s="6">
        <f t="shared" ref="F313:AB313" si="560">$C312*F312</f>
        <v>0</v>
      </c>
      <c r="G313" s="6">
        <f t="shared" si="560"/>
        <v>0</v>
      </c>
      <c r="H313" s="6">
        <f t="shared" si="560"/>
        <v>11959.828170000001</v>
      </c>
      <c r="I313" s="6">
        <f t="shared" si="560"/>
        <v>0</v>
      </c>
      <c r="J313" s="6">
        <f t="shared" si="560"/>
        <v>0</v>
      </c>
      <c r="K313" s="6">
        <f t="shared" si="560"/>
        <v>0</v>
      </c>
      <c r="L313" s="6">
        <f t="shared" si="560"/>
        <v>0</v>
      </c>
      <c r="M313" s="6">
        <f t="shared" si="560"/>
        <v>893.20235700000001</v>
      </c>
      <c r="N313" s="6">
        <f t="shared" si="560"/>
        <v>114420.73583400001</v>
      </c>
      <c r="O313" s="6">
        <f t="shared" si="560"/>
        <v>0</v>
      </c>
      <c r="P313" s="6">
        <f t="shared" si="560"/>
        <v>0</v>
      </c>
      <c r="Q313" s="6">
        <f t="shared" si="560"/>
        <v>0</v>
      </c>
      <c r="R313" s="6">
        <f t="shared" si="560"/>
        <v>333.05850600000002</v>
      </c>
      <c r="S313" s="6">
        <f t="shared" si="560"/>
        <v>0</v>
      </c>
      <c r="T313" s="6">
        <f t="shared" si="560"/>
        <v>1105.1486790000001</v>
      </c>
      <c r="U313" s="6">
        <f t="shared" si="560"/>
        <v>0</v>
      </c>
      <c r="V313" s="6">
        <f t="shared" si="560"/>
        <v>22345.197948000005</v>
      </c>
      <c r="W313" s="6">
        <f t="shared" si="560"/>
        <v>0</v>
      </c>
      <c r="X313" s="6">
        <f t="shared" si="560"/>
        <v>0</v>
      </c>
      <c r="Y313" s="6">
        <f t="shared" si="560"/>
        <v>0</v>
      </c>
      <c r="Z313" s="6">
        <f t="shared" si="560"/>
        <v>0</v>
      </c>
      <c r="AA313" s="6">
        <f t="shared" si="560"/>
        <v>0</v>
      </c>
      <c r="AB313" s="6">
        <f t="shared" si="560"/>
        <v>0</v>
      </c>
      <c r="AC313" s="67"/>
      <c r="AD313" s="55"/>
    </row>
    <row r="314" spans="1:30" s="52" customFormat="1">
      <c r="A314" s="96" t="s">
        <v>179</v>
      </c>
      <c r="B314" s="75">
        <f>149937.53/2</f>
        <v>74968.764999999999</v>
      </c>
      <c r="C314" s="199">
        <f t="shared" si="485"/>
        <v>6247.4</v>
      </c>
      <c r="D314" s="38">
        <v>1.6500000000000001E-2</v>
      </c>
      <c r="E314" s="38">
        <v>0.1368</v>
      </c>
      <c r="F314" s="38">
        <v>5.7599999999999998E-2</v>
      </c>
      <c r="G314" s="38">
        <v>8.0399999999999999E-2</v>
      </c>
      <c r="H314" s="38">
        <v>4.1099999999999998E-2</v>
      </c>
      <c r="I314" s="38">
        <v>0.13389999999999999</v>
      </c>
      <c r="J314" s="38">
        <v>2.12E-2</v>
      </c>
      <c r="K314" s="38">
        <v>3.2500000000000001E-2</v>
      </c>
      <c r="L314" s="38">
        <v>1.7100000000000001E-2</v>
      </c>
      <c r="M314" s="38">
        <v>2.5999999999999999E-2</v>
      </c>
      <c r="N314" s="38">
        <v>0.13320000000000001</v>
      </c>
      <c r="O314" s="38">
        <v>1.89E-2</v>
      </c>
      <c r="P314" s="38">
        <v>0</v>
      </c>
      <c r="Q314" s="38">
        <v>3.8600000000000002E-2</v>
      </c>
      <c r="R314" s="38">
        <v>1.9E-2</v>
      </c>
      <c r="S314" s="38">
        <v>4.1999999999999997E-3</v>
      </c>
      <c r="T314" s="38">
        <v>5.3999999999999999E-2</v>
      </c>
      <c r="U314" s="38">
        <v>1.78E-2</v>
      </c>
      <c r="V314" s="38">
        <v>3.6700000000000003E-2</v>
      </c>
      <c r="W314" s="38">
        <v>4.7199999999999999E-2</v>
      </c>
      <c r="X314" s="38">
        <v>6.3899999999999998E-2</v>
      </c>
      <c r="Y314" s="38">
        <v>2.5999999999999999E-3</v>
      </c>
      <c r="Z314" s="5">
        <v>0</v>
      </c>
      <c r="AA314" s="5">
        <v>8.0000000000000004E-4</v>
      </c>
      <c r="AB314" s="5">
        <v>0</v>
      </c>
      <c r="AC314" s="67"/>
      <c r="AD314" s="55"/>
    </row>
    <row r="315" spans="1:30" s="52" customFormat="1">
      <c r="A315" s="97"/>
      <c r="B315" s="84"/>
      <c r="C315" s="199"/>
      <c r="D315" s="6">
        <f t="shared" ref="D315" si="561">$C314*D314</f>
        <v>103.0821</v>
      </c>
      <c r="E315" s="6">
        <f t="shared" ref="E315" si="562">$C314*E314</f>
        <v>854.64431999999999</v>
      </c>
      <c r="F315" s="6">
        <f t="shared" ref="F315:O315" si="563">$C314*F314</f>
        <v>359.85023999999999</v>
      </c>
      <c r="G315" s="6">
        <f t="shared" si="563"/>
        <v>502.29095999999998</v>
      </c>
      <c r="H315" s="6">
        <f t="shared" si="563"/>
        <v>256.76813999999996</v>
      </c>
      <c r="I315" s="6">
        <f t="shared" si="563"/>
        <v>836.52685999999994</v>
      </c>
      <c r="J315" s="6">
        <f t="shared" si="563"/>
        <v>132.44487999999998</v>
      </c>
      <c r="K315" s="6">
        <f t="shared" si="563"/>
        <v>203.04050000000001</v>
      </c>
      <c r="L315" s="6">
        <f t="shared" si="563"/>
        <v>106.83054</v>
      </c>
      <c r="M315" s="6">
        <f t="shared" si="563"/>
        <v>162.43239999999997</v>
      </c>
      <c r="N315" s="6">
        <f t="shared" si="563"/>
        <v>832.15368000000001</v>
      </c>
      <c r="O315" s="6">
        <f t="shared" si="563"/>
        <v>118.07585999999999</v>
      </c>
      <c r="P315" s="6">
        <f t="shared" ref="P315" si="564">$C314*P314</f>
        <v>0</v>
      </c>
      <c r="Q315" s="6">
        <f t="shared" ref="Q315" si="565">$C314*Q314</f>
        <v>241.14964000000001</v>
      </c>
      <c r="R315" s="6">
        <f t="shared" ref="R315:AB315" si="566">$C314*R314</f>
        <v>118.70059999999999</v>
      </c>
      <c r="S315" s="6">
        <f t="shared" si="566"/>
        <v>26.239079999999998</v>
      </c>
      <c r="T315" s="6">
        <f t="shared" si="566"/>
        <v>337.3596</v>
      </c>
      <c r="U315" s="6">
        <f t="shared" si="566"/>
        <v>111.20371999999999</v>
      </c>
      <c r="V315" s="6">
        <f t="shared" si="566"/>
        <v>229.27958000000001</v>
      </c>
      <c r="W315" s="6">
        <f t="shared" si="566"/>
        <v>294.87727999999998</v>
      </c>
      <c r="X315" s="6">
        <f t="shared" si="566"/>
        <v>399.20885999999996</v>
      </c>
      <c r="Y315" s="6">
        <f t="shared" si="566"/>
        <v>16.243239999999997</v>
      </c>
      <c r="Z315" s="6">
        <f t="shared" si="566"/>
        <v>0</v>
      </c>
      <c r="AA315" s="6">
        <f t="shared" si="566"/>
        <v>4.9979199999999997</v>
      </c>
      <c r="AB315" s="6">
        <f t="shared" si="566"/>
        <v>0</v>
      </c>
      <c r="AC315" s="67"/>
      <c r="AD315" s="55"/>
    </row>
    <row r="316" spans="1:30" s="52" customFormat="1">
      <c r="A316" s="96" t="s">
        <v>423</v>
      </c>
      <c r="B316" s="75">
        <f>149937.53/2</f>
        <v>74968.764999999999</v>
      </c>
      <c r="C316" s="199">
        <f t="shared" si="485"/>
        <v>6247.4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>
        <v>1</v>
      </c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67"/>
      <c r="AD316" s="55"/>
    </row>
    <row r="317" spans="1:30" s="52" customFormat="1">
      <c r="A317" s="97"/>
      <c r="B317" s="74"/>
      <c r="C317" s="199"/>
      <c r="D317" s="6">
        <f t="shared" ref="D317" si="567">$C316*D316</f>
        <v>0</v>
      </c>
      <c r="E317" s="6">
        <f t="shared" ref="E317" si="568">$C316*E316</f>
        <v>0</v>
      </c>
      <c r="F317" s="6">
        <f t="shared" ref="F317:O317" si="569">$C316*F316</f>
        <v>0</v>
      </c>
      <c r="G317" s="6">
        <f t="shared" si="569"/>
        <v>0</v>
      </c>
      <c r="H317" s="6">
        <f t="shared" si="569"/>
        <v>0</v>
      </c>
      <c r="I317" s="6">
        <f t="shared" si="569"/>
        <v>0</v>
      </c>
      <c r="J317" s="6">
        <f t="shared" si="569"/>
        <v>0</v>
      </c>
      <c r="K317" s="6">
        <f t="shared" si="569"/>
        <v>0</v>
      </c>
      <c r="L317" s="6">
        <f t="shared" si="569"/>
        <v>0</v>
      </c>
      <c r="M317" s="6">
        <f t="shared" si="569"/>
        <v>0</v>
      </c>
      <c r="N317" s="6">
        <f t="shared" si="569"/>
        <v>6247.4</v>
      </c>
      <c r="O317" s="6">
        <f t="shared" si="569"/>
        <v>0</v>
      </c>
      <c r="P317" s="6">
        <f t="shared" ref="P317" si="570">$C316*P316</f>
        <v>0</v>
      </c>
      <c r="Q317" s="6">
        <f t="shared" ref="Q317" si="571">$C316*Q316</f>
        <v>0</v>
      </c>
      <c r="R317" s="6">
        <f t="shared" ref="R317:AB317" si="572">$C316*R316</f>
        <v>0</v>
      </c>
      <c r="S317" s="6">
        <f t="shared" si="572"/>
        <v>0</v>
      </c>
      <c r="T317" s="6">
        <f t="shared" si="572"/>
        <v>0</v>
      </c>
      <c r="U317" s="6">
        <f t="shared" si="572"/>
        <v>0</v>
      </c>
      <c r="V317" s="6">
        <f t="shared" si="572"/>
        <v>0</v>
      </c>
      <c r="W317" s="6">
        <f t="shared" si="572"/>
        <v>0</v>
      </c>
      <c r="X317" s="6">
        <f t="shared" si="572"/>
        <v>0</v>
      </c>
      <c r="Y317" s="6">
        <f t="shared" si="572"/>
        <v>0</v>
      </c>
      <c r="Z317" s="6">
        <f t="shared" si="572"/>
        <v>0</v>
      </c>
      <c r="AA317" s="6">
        <f t="shared" si="572"/>
        <v>0</v>
      </c>
      <c r="AB317" s="6">
        <f t="shared" si="572"/>
        <v>0</v>
      </c>
      <c r="AC317" s="67"/>
      <c r="AD317" s="55"/>
    </row>
    <row r="318" spans="1:30" s="52" customFormat="1">
      <c r="A318" s="99" t="s">
        <v>180</v>
      </c>
      <c r="B318" s="75">
        <v>3988397.54</v>
      </c>
      <c r="C318" s="199">
        <f t="shared" si="485"/>
        <v>332366.46000000002</v>
      </c>
      <c r="D318" s="5"/>
      <c r="E318" s="5"/>
      <c r="F318" s="5"/>
      <c r="G318" s="5"/>
      <c r="H318" s="5">
        <v>8.5000000000000006E-3</v>
      </c>
      <c r="I318" s="5"/>
      <c r="J318" s="5"/>
      <c r="K318" s="5"/>
      <c r="L318" s="5"/>
      <c r="M318" s="5"/>
      <c r="N318" s="5">
        <v>0.97960000000000003</v>
      </c>
      <c r="O318" s="5"/>
      <c r="P318" s="5"/>
      <c r="Q318" s="5"/>
      <c r="R318" s="5"/>
      <c r="S318" s="5"/>
      <c r="T318" s="5"/>
      <c r="U318" s="5"/>
      <c r="V318" s="5">
        <v>1.1900000000000001E-2</v>
      </c>
      <c r="W318" s="5"/>
      <c r="X318" s="5"/>
      <c r="Y318" s="5"/>
      <c r="Z318" s="5"/>
      <c r="AA318" s="5"/>
      <c r="AB318" s="5"/>
      <c r="AC318" s="67"/>
      <c r="AD318" s="55"/>
    </row>
    <row r="319" spans="1:30" s="52" customFormat="1">
      <c r="A319" s="97"/>
      <c r="B319" s="194"/>
      <c r="C319" s="199"/>
      <c r="D319" s="6">
        <f>$C318*D318</f>
        <v>0</v>
      </c>
      <c r="E319" s="6">
        <f t="shared" ref="E319" si="573">$C318*E318</f>
        <v>0</v>
      </c>
      <c r="F319" s="6">
        <f t="shared" ref="F319" si="574">$C318*F318</f>
        <v>0</v>
      </c>
      <c r="G319" s="6">
        <f t="shared" ref="G319:AB319" si="575">$C318*G318</f>
        <v>0</v>
      </c>
      <c r="H319" s="6">
        <f t="shared" si="575"/>
        <v>2825.1149100000002</v>
      </c>
      <c r="I319" s="6">
        <f t="shared" si="575"/>
        <v>0</v>
      </c>
      <c r="J319" s="6">
        <f t="shared" si="575"/>
        <v>0</v>
      </c>
      <c r="K319" s="6">
        <f t="shared" si="575"/>
        <v>0</v>
      </c>
      <c r="L319" s="6">
        <f t="shared" si="575"/>
        <v>0</v>
      </c>
      <c r="M319" s="6">
        <f t="shared" si="575"/>
        <v>0</v>
      </c>
      <c r="N319" s="6">
        <f t="shared" si="575"/>
        <v>325586.18421600002</v>
      </c>
      <c r="O319" s="6">
        <f t="shared" si="575"/>
        <v>0</v>
      </c>
      <c r="P319" s="6">
        <f t="shared" si="575"/>
        <v>0</v>
      </c>
      <c r="Q319" s="6">
        <f t="shared" si="575"/>
        <v>0</v>
      </c>
      <c r="R319" s="6">
        <f t="shared" si="575"/>
        <v>0</v>
      </c>
      <c r="S319" s="6">
        <f t="shared" si="575"/>
        <v>0</v>
      </c>
      <c r="T319" s="6">
        <f t="shared" si="575"/>
        <v>0</v>
      </c>
      <c r="U319" s="6">
        <f t="shared" si="575"/>
        <v>0</v>
      </c>
      <c r="V319" s="6">
        <f t="shared" si="575"/>
        <v>3955.1608740000006</v>
      </c>
      <c r="W319" s="6">
        <f t="shared" si="575"/>
        <v>0</v>
      </c>
      <c r="X319" s="6">
        <f t="shared" si="575"/>
        <v>0</v>
      </c>
      <c r="Y319" s="6">
        <f t="shared" si="575"/>
        <v>0</v>
      </c>
      <c r="Z319" s="6">
        <f t="shared" si="575"/>
        <v>0</v>
      </c>
      <c r="AA319" s="6">
        <f t="shared" si="575"/>
        <v>0</v>
      </c>
      <c r="AB319" s="6">
        <f t="shared" si="575"/>
        <v>0</v>
      </c>
      <c r="AC319" s="67"/>
      <c r="AD319" s="55"/>
    </row>
    <row r="320" spans="1:30" s="52" customFormat="1">
      <c r="A320" s="96" t="s">
        <v>181</v>
      </c>
      <c r="B320" s="75">
        <f>418240.26/2</f>
        <v>209120.13</v>
      </c>
      <c r="C320" s="199">
        <f t="shared" si="485"/>
        <v>17426.68</v>
      </c>
      <c r="D320" s="38">
        <v>1.6500000000000001E-2</v>
      </c>
      <c r="E320" s="38">
        <v>0.1368</v>
      </c>
      <c r="F320" s="38">
        <v>5.7599999999999998E-2</v>
      </c>
      <c r="G320" s="38">
        <v>8.0399999999999999E-2</v>
      </c>
      <c r="H320" s="38">
        <v>4.1099999999999998E-2</v>
      </c>
      <c r="I320" s="38">
        <v>0.13389999999999999</v>
      </c>
      <c r="J320" s="38">
        <v>2.12E-2</v>
      </c>
      <c r="K320" s="38">
        <v>3.2500000000000001E-2</v>
      </c>
      <c r="L320" s="38">
        <v>1.7100000000000001E-2</v>
      </c>
      <c r="M320" s="38">
        <v>2.5999999999999999E-2</v>
      </c>
      <c r="N320" s="38">
        <v>0.13320000000000001</v>
      </c>
      <c r="O320" s="38">
        <v>1.89E-2</v>
      </c>
      <c r="P320" s="38">
        <v>0</v>
      </c>
      <c r="Q320" s="38">
        <v>3.8600000000000002E-2</v>
      </c>
      <c r="R320" s="38">
        <v>1.9E-2</v>
      </c>
      <c r="S320" s="38">
        <v>4.1999999999999997E-3</v>
      </c>
      <c r="T320" s="38">
        <v>5.3999999999999999E-2</v>
      </c>
      <c r="U320" s="38">
        <v>1.78E-2</v>
      </c>
      <c r="V320" s="38">
        <v>3.6700000000000003E-2</v>
      </c>
      <c r="W320" s="38">
        <v>4.7199999999999999E-2</v>
      </c>
      <c r="X320" s="38">
        <v>6.3899999999999998E-2</v>
      </c>
      <c r="Y320" s="38">
        <v>2.5999999999999999E-3</v>
      </c>
      <c r="Z320" s="5">
        <v>0</v>
      </c>
      <c r="AA320" s="5">
        <v>8.0000000000000004E-4</v>
      </c>
      <c r="AB320" s="5">
        <v>0</v>
      </c>
      <c r="AC320" s="67"/>
      <c r="AD320" s="55"/>
    </row>
    <row r="321" spans="1:30" s="52" customFormat="1">
      <c r="A321" s="97"/>
      <c r="B321" s="84"/>
      <c r="C321" s="199"/>
      <c r="D321" s="6">
        <f t="shared" ref="D321" si="576">$C320*D320</f>
        <v>287.54022000000003</v>
      </c>
      <c r="E321" s="6">
        <f t="shared" ref="E321" si="577">$C320*E320</f>
        <v>2383.9698240000002</v>
      </c>
      <c r="F321" s="6">
        <f t="shared" ref="F321:O321" si="578">$C320*F320</f>
        <v>1003.7767679999999</v>
      </c>
      <c r="G321" s="6">
        <f t="shared" si="578"/>
        <v>1401.1050720000001</v>
      </c>
      <c r="H321" s="6">
        <f t="shared" si="578"/>
        <v>716.23654799999997</v>
      </c>
      <c r="I321" s="6">
        <f t="shared" si="578"/>
        <v>2333.432452</v>
      </c>
      <c r="J321" s="6">
        <f t="shared" si="578"/>
        <v>369.44561600000003</v>
      </c>
      <c r="K321" s="6">
        <f t="shared" si="578"/>
        <v>566.36710000000005</v>
      </c>
      <c r="L321" s="6">
        <f t="shared" si="578"/>
        <v>297.99622800000003</v>
      </c>
      <c r="M321" s="6">
        <f t="shared" si="578"/>
        <v>453.09368000000001</v>
      </c>
      <c r="N321" s="6">
        <f t="shared" si="578"/>
        <v>2321.2337760000005</v>
      </c>
      <c r="O321" s="6">
        <f t="shared" si="578"/>
        <v>329.36425200000002</v>
      </c>
      <c r="P321" s="6">
        <f t="shared" ref="P321" si="579">$C320*P320</f>
        <v>0</v>
      </c>
      <c r="Q321" s="6">
        <f t="shared" ref="Q321" si="580">$C320*Q320</f>
        <v>672.669848</v>
      </c>
      <c r="R321" s="6">
        <f t="shared" ref="R321:AB321" si="581">$C320*R320</f>
        <v>331.10692</v>
      </c>
      <c r="S321" s="6">
        <f t="shared" si="581"/>
        <v>73.192055999999994</v>
      </c>
      <c r="T321" s="6">
        <f t="shared" si="581"/>
        <v>941.04071999999996</v>
      </c>
      <c r="U321" s="6">
        <f t="shared" si="581"/>
        <v>310.19490400000001</v>
      </c>
      <c r="V321" s="6">
        <f t="shared" si="581"/>
        <v>639.55915600000003</v>
      </c>
      <c r="W321" s="6">
        <f t="shared" si="581"/>
        <v>822.53929600000004</v>
      </c>
      <c r="X321" s="6">
        <f t="shared" si="581"/>
        <v>1113.564852</v>
      </c>
      <c r="Y321" s="6">
        <f t="shared" si="581"/>
        <v>45.309367999999999</v>
      </c>
      <c r="Z321" s="6">
        <f t="shared" si="581"/>
        <v>0</v>
      </c>
      <c r="AA321" s="6">
        <f t="shared" si="581"/>
        <v>13.941344000000001</v>
      </c>
      <c r="AB321" s="6">
        <f t="shared" si="581"/>
        <v>0</v>
      </c>
      <c r="AC321" s="67"/>
      <c r="AD321" s="55"/>
    </row>
    <row r="322" spans="1:30" s="52" customFormat="1">
      <c r="A322" s="96" t="s">
        <v>424</v>
      </c>
      <c r="B322" s="75">
        <f>418240.26/2</f>
        <v>209120.13</v>
      </c>
      <c r="C322" s="199">
        <f t="shared" si="485"/>
        <v>17426.68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>
        <v>1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67"/>
      <c r="AD322" s="55"/>
    </row>
    <row r="323" spans="1:30" s="52" customFormat="1">
      <c r="A323" s="97"/>
      <c r="B323" s="74"/>
      <c r="C323" s="199"/>
      <c r="D323" s="6">
        <f t="shared" ref="D323" si="582">$C322*D322</f>
        <v>0</v>
      </c>
      <c r="E323" s="6">
        <f t="shared" ref="E323" si="583">$C322*E322</f>
        <v>0</v>
      </c>
      <c r="F323" s="6">
        <f t="shared" ref="F323:O323" si="584">$C322*F322</f>
        <v>0</v>
      </c>
      <c r="G323" s="6">
        <f t="shared" si="584"/>
        <v>0</v>
      </c>
      <c r="H323" s="6">
        <f t="shared" si="584"/>
        <v>0</v>
      </c>
      <c r="I323" s="6">
        <f t="shared" si="584"/>
        <v>0</v>
      </c>
      <c r="J323" s="6">
        <f t="shared" si="584"/>
        <v>0</v>
      </c>
      <c r="K323" s="6">
        <f t="shared" si="584"/>
        <v>0</v>
      </c>
      <c r="L323" s="6">
        <f t="shared" si="584"/>
        <v>0</v>
      </c>
      <c r="M323" s="6">
        <f t="shared" si="584"/>
        <v>0</v>
      </c>
      <c r="N323" s="6">
        <f t="shared" si="584"/>
        <v>17426.68</v>
      </c>
      <c r="O323" s="6">
        <f t="shared" si="584"/>
        <v>0</v>
      </c>
      <c r="P323" s="6">
        <f t="shared" ref="P323" si="585">$C322*P322</f>
        <v>0</v>
      </c>
      <c r="Q323" s="6">
        <f t="shared" ref="Q323" si="586">$C322*Q322</f>
        <v>0</v>
      </c>
      <c r="R323" s="6">
        <f t="shared" ref="R323:AB323" si="587">$C322*R322</f>
        <v>0</v>
      </c>
      <c r="S323" s="6">
        <f t="shared" si="587"/>
        <v>0</v>
      </c>
      <c r="T323" s="6">
        <f t="shared" si="587"/>
        <v>0</v>
      </c>
      <c r="U323" s="6">
        <f t="shared" si="587"/>
        <v>0</v>
      </c>
      <c r="V323" s="6">
        <f t="shared" si="587"/>
        <v>0</v>
      </c>
      <c r="W323" s="6">
        <f t="shared" si="587"/>
        <v>0</v>
      </c>
      <c r="X323" s="6">
        <f t="shared" si="587"/>
        <v>0</v>
      </c>
      <c r="Y323" s="6">
        <f t="shared" si="587"/>
        <v>0</v>
      </c>
      <c r="Z323" s="6">
        <f t="shared" si="587"/>
        <v>0</v>
      </c>
      <c r="AA323" s="6">
        <f t="shared" si="587"/>
        <v>0</v>
      </c>
      <c r="AB323" s="6">
        <f t="shared" si="587"/>
        <v>0</v>
      </c>
      <c r="AC323" s="67"/>
      <c r="AD323" s="55"/>
    </row>
    <row r="324" spans="1:30" s="52" customFormat="1">
      <c r="A324" s="96" t="s">
        <v>182</v>
      </c>
      <c r="B324" s="75">
        <f>1857921.09/2</f>
        <v>928960.54500000004</v>
      </c>
      <c r="C324" s="199">
        <f t="shared" si="485"/>
        <v>77413.38</v>
      </c>
      <c r="D324" s="38">
        <v>1.6500000000000001E-2</v>
      </c>
      <c r="E324" s="38">
        <v>0.1368</v>
      </c>
      <c r="F324" s="38">
        <v>5.7599999999999998E-2</v>
      </c>
      <c r="G324" s="38">
        <v>8.0399999999999999E-2</v>
      </c>
      <c r="H324" s="38">
        <v>4.1099999999999998E-2</v>
      </c>
      <c r="I324" s="38">
        <v>0.13389999999999999</v>
      </c>
      <c r="J324" s="38">
        <v>2.12E-2</v>
      </c>
      <c r="K324" s="38">
        <v>3.2500000000000001E-2</v>
      </c>
      <c r="L324" s="38">
        <v>1.7100000000000001E-2</v>
      </c>
      <c r="M324" s="38">
        <v>2.5999999999999999E-2</v>
      </c>
      <c r="N324" s="38">
        <v>0.13320000000000001</v>
      </c>
      <c r="O324" s="38">
        <v>1.89E-2</v>
      </c>
      <c r="P324" s="38">
        <v>0</v>
      </c>
      <c r="Q324" s="38">
        <v>3.8600000000000002E-2</v>
      </c>
      <c r="R324" s="38">
        <v>1.9E-2</v>
      </c>
      <c r="S324" s="38">
        <v>4.1999999999999997E-3</v>
      </c>
      <c r="T324" s="38">
        <v>5.3999999999999999E-2</v>
      </c>
      <c r="U324" s="38">
        <v>1.78E-2</v>
      </c>
      <c r="V324" s="38">
        <v>3.6700000000000003E-2</v>
      </c>
      <c r="W324" s="38">
        <v>4.7199999999999999E-2</v>
      </c>
      <c r="X324" s="38">
        <v>6.3899999999999998E-2</v>
      </c>
      <c r="Y324" s="38">
        <v>2.5999999999999999E-3</v>
      </c>
      <c r="Z324" s="5">
        <v>0</v>
      </c>
      <c r="AA324" s="5">
        <v>8.0000000000000004E-4</v>
      </c>
      <c r="AB324" s="5">
        <v>0</v>
      </c>
      <c r="AC324" s="67"/>
      <c r="AD324" s="55"/>
    </row>
    <row r="325" spans="1:30" s="52" customFormat="1">
      <c r="A325" s="97"/>
      <c r="B325" s="84"/>
      <c r="C325" s="199"/>
      <c r="D325" s="6">
        <f t="shared" ref="D325" si="588">$C324*D324</f>
        <v>1277.32077</v>
      </c>
      <c r="E325" s="6">
        <f t="shared" ref="E325" si="589">$C324*E324</f>
        <v>10590.150384</v>
      </c>
      <c r="F325" s="6">
        <f t="shared" ref="F325:O325" si="590">$C324*F324</f>
        <v>4459.0106880000003</v>
      </c>
      <c r="G325" s="6">
        <f t="shared" si="590"/>
        <v>6224.0357520000007</v>
      </c>
      <c r="H325" s="6">
        <f t="shared" si="590"/>
        <v>3181.689918</v>
      </c>
      <c r="I325" s="6">
        <f t="shared" si="590"/>
        <v>10365.651582</v>
      </c>
      <c r="J325" s="6">
        <f t="shared" si="590"/>
        <v>1641.1636560000002</v>
      </c>
      <c r="K325" s="6">
        <f t="shared" si="590"/>
        <v>2515.9348500000001</v>
      </c>
      <c r="L325" s="6">
        <f t="shared" si="590"/>
        <v>1323.7687980000001</v>
      </c>
      <c r="M325" s="6">
        <f t="shared" si="590"/>
        <v>2012.7478800000001</v>
      </c>
      <c r="N325" s="6">
        <f t="shared" si="590"/>
        <v>10311.462216000002</v>
      </c>
      <c r="O325" s="6">
        <f t="shared" si="590"/>
        <v>1463.1128820000001</v>
      </c>
      <c r="P325" s="6">
        <f t="shared" ref="P325" si="591">$C324*P324</f>
        <v>0</v>
      </c>
      <c r="Q325" s="6">
        <f t="shared" ref="Q325" si="592">$C324*Q324</f>
        <v>2988.1564680000006</v>
      </c>
      <c r="R325" s="6">
        <f t="shared" ref="R325:AB325" si="593">$C324*R324</f>
        <v>1470.8542199999999</v>
      </c>
      <c r="S325" s="6">
        <f t="shared" si="593"/>
        <v>325.13619599999998</v>
      </c>
      <c r="T325" s="6">
        <f t="shared" si="593"/>
        <v>4180.3225200000006</v>
      </c>
      <c r="U325" s="6">
        <f t="shared" si="593"/>
        <v>1377.9581640000001</v>
      </c>
      <c r="V325" s="6">
        <f t="shared" si="593"/>
        <v>2841.0710460000005</v>
      </c>
      <c r="W325" s="6">
        <f t="shared" si="593"/>
        <v>3653.9115360000001</v>
      </c>
      <c r="X325" s="6">
        <f t="shared" si="593"/>
        <v>4946.7149820000004</v>
      </c>
      <c r="Y325" s="6">
        <f t="shared" si="593"/>
        <v>201.274788</v>
      </c>
      <c r="Z325" s="6">
        <f t="shared" si="593"/>
        <v>0</v>
      </c>
      <c r="AA325" s="6">
        <f t="shared" si="593"/>
        <v>61.930704000000006</v>
      </c>
      <c r="AB325" s="6">
        <f t="shared" si="593"/>
        <v>0</v>
      </c>
      <c r="AC325" s="67"/>
      <c r="AD325" s="55"/>
    </row>
    <row r="326" spans="1:30" s="52" customFormat="1">
      <c r="A326" s="96" t="s">
        <v>425</v>
      </c>
      <c r="B326" s="75">
        <f>1857921.09/2</f>
        <v>928960.54500000004</v>
      </c>
      <c r="C326" s="199">
        <f t="shared" si="485"/>
        <v>77413.38</v>
      </c>
      <c r="D326" s="5"/>
      <c r="E326" s="5">
        <v>0</v>
      </c>
      <c r="F326" s="5">
        <v>0</v>
      </c>
      <c r="G326" s="5">
        <v>2.7000000000000001E-3</v>
      </c>
      <c r="H326" s="5">
        <v>0.36230000000000001</v>
      </c>
      <c r="I326" s="5"/>
      <c r="J326" s="5">
        <v>1E-3</v>
      </c>
      <c r="K326" s="5">
        <v>2.5999999999999999E-3</v>
      </c>
      <c r="L326" s="5"/>
      <c r="M326" s="5"/>
      <c r="N326" s="5">
        <v>0.1565</v>
      </c>
      <c r="O326" s="5">
        <v>1.6000000000000001E-3</v>
      </c>
      <c r="P326" s="5"/>
      <c r="Q326" s="5"/>
      <c r="R326" s="5"/>
      <c r="S326" s="5"/>
      <c r="T326" s="5"/>
      <c r="U326" s="5"/>
      <c r="V326" s="5">
        <v>0.4733</v>
      </c>
      <c r="W326" s="5"/>
      <c r="X326" s="5"/>
      <c r="Y326" s="5"/>
      <c r="Z326" s="5"/>
      <c r="AA326" s="5"/>
      <c r="AB326" s="5"/>
      <c r="AC326" s="67"/>
      <c r="AD326" s="55"/>
    </row>
    <row r="327" spans="1:30" s="52" customFormat="1">
      <c r="A327" s="97"/>
      <c r="B327" s="74"/>
      <c r="C327" s="199"/>
      <c r="D327" s="6">
        <f t="shared" ref="D327" si="594">$C326*D326</f>
        <v>0</v>
      </c>
      <c r="E327" s="6">
        <f t="shared" ref="E327" si="595">$C326*E326</f>
        <v>0</v>
      </c>
      <c r="F327" s="6">
        <f t="shared" ref="F327:O327" si="596">$C326*F326</f>
        <v>0</v>
      </c>
      <c r="G327" s="6">
        <f t="shared" si="596"/>
        <v>209.01612600000001</v>
      </c>
      <c r="H327" s="6">
        <f t="shared" si="596"/>
        <v>28046.867574000004</v>
      </c>
      <c r="I327" s="6">
        <f t="shared" si="596"/>
        <v>0</v>
      </c>
      <c r="J327" s="6">
        <f t="shared" si="596"/>
        <v>77.413380000000004</v>
      </c>
      <c r="K327" s="6">
        <f t="shared" si="596"/>
        <v>201.274788</v>
      </c>
      <c r="L327" s="6">
        <f t="shared" si="596"/>
        <v>0</v>
      </c>
      <c r="M327" s="6">
        <f t="shared" si="596"/>
        <v>0</v>
      </c>
      <c r="N327" s="6">
        <f t="shared" si="596"/>
        <v>12115.19397</v>
      </c>
      <c r="O327" s="6">
        <f t="shared" si="596"/>
        <v>123.86140800000001</v>
      </c>
      <c r="P327" s="6">
        <f t="shared" ref="P327" si="597">$C326*P326</f>
        <v>0</v>
      </c>
      <c r="Q327" s="6">
        <f t="shared" ref="Q327" si="598">$C326*Q326</f>
        <v>0</v>
      </c>
      <c r="R327" s="6">
        <f t="shared" ref="R327:AB327" si="599">$C326*R326</f>
        <v>0</v>
      </c>
      <c r="S327" s="6">
        <f t="shared" si="599"/>
        <v>0</v>
      </c>
      <c r="T327" s="6">
        <f t="shared" si="599"/>
        <v>0</v>
      </c>
      <c r="U327" s="6">
        <f t="shared" si="599"/>
        <v>0</v>
      </c>
      <c r="V327" s="6">
        <f t="shared" si="599"/>
        <v>36639.752754000001</v>
      </c>
      <c r="W327" s="6">
        <f t="shared" si="599"/>
        <v>0</v>
      </c>
      <c r="X327" s="6">
        <f t="shared" si="599"/>
        <v>0</v>
      </c>
      <c r="Y327" s="6">
        <f t="shared" si="599"/>
        <v>0</v>
      </c>
      <c r="Z327" s="6">
        <f t="shared" si="599"/>
        <v>0</v>
      </c>
      <c r="AA327" s="6">
        <f t="shared" si="599"/>
        <v>0</v>
      </c>
      <c r="AB327" s="6">
        <f t="shared" si="599"/>
        <v>0</v>
      </c>
      <c r="AC327" s="67"/>
      <c r="AD327" s="55"/>
    </row>
    <row r="328" spans="1:30" s="52" customFormat="1">
      <c r="A328" s="96" t="s">
        <v>183</v>
      </c>
      <c r="B328" s="75">
        <f>2691516.47/2</f>
        <v>1345758.2350000001</v>
      </c>
      <c r="C328" s="199">
        <f t="shared" si="485"/>
        <v>112146.52</v>
      </c>
      <c r="D328" s="38">
        <v>1.6500000000000001E-2</v>
      </c>
      <c r="E328" s="38">
        <v>0.1368</v>
      </c>
      <c r="F328" s="38">
        <v>5.7599999999999998E-2</v>
      </c>
      <c r="G328" s="38">
        <v>8.0399999999999999E-2</v>
      </c>
      <c r="H328" s="38">
        <v>4.1099999999999998E-2</v>
      </c>
      <c r="I328" s="38">
        <v>0.13389999999999999</v>
      </c>
      <c r="J328" s="38">
        <v>2.12E-2</v>
      </c>
      <c r="K328" s="38">
        <v>3.2500000000000001E-2</v>
      </c>
      <c r="L328" s="38">
        <v>1.7100000000000001E-2</v>
      </c>
      <c r="M328" s="38">
        <v>2.5999999999999999E-2</v>
      </c>
      <c r="N328" s="38">
        <v>0.13320000000000001</v>
      </c>
      <c r="O328" s="38">
        <v>1.89E-2</v>
      </c>
      <c r="P328" s="38">
        <v>0</v>
      </c>
      <c r="Q328" s="38">
        <v>3.8600000000000002E-2</v>
      </c>
      <c r="R328" s="38">
        <v>1.9E-2</v>
      </c>
      <c r="S328" s="38">
        <v>4.1999999999999997E-3</v>
      </c>
      <c r="T328" s="38">
        <v>5.3999999999999999E-2</v>
      </c>
      <c r="U328" s="38">
        <v>1.78E-2</v>
      </c>
      <c r="V328" s="38">
        <v>3.6700000000000003E-2</v>
      </c>
      <c r="W328" s="38">
        <v>4.7199999999999999E-2</v>
      </c>
      <c r="X328" s="38">
        <v>6.3899999999999998E-2</v>
      </c>
      <c r="Y328" s="38">
        <v>2.5999999999999999E-3</v>
      </c>
      <c r="Z328" s="5">
        <v>0</v>
      </c>
      <c r="AA328" s="5">
        <v>8.0000000000000004E-4</v>
      </c>
      <c r="AB328" s="5">
        <v>0</v>
      </c>
      <c r="AC328" s="67"/>
      <c r="AD328" s="55"/>
    </row>
    <row r="329" spans="1:30" s="52" customFormat="1">
      <c r="A329" s="97"/>
      <c r="B329" s="84"/>
      <c r="C329" s="199"/>
      <c r="D329" s="6">
        <f t="shared" ref="D329" si="600">$C328*D328</f>
        <v>1850.41758</v>
      </c>
      <c r="E329" s="6">
        <f t="shared" ref="E329" si="601">$C328*E328</f>
        <v>15341.643936</v>
      </c>
      <c r="F329" s="6">
        <f t="shared" ref="F329:O329" si="602">$C328*F328</f>
        <v>6459.6395519999996</v>
      </c>
      <c r="G329" s="6">
        <f t="shared" si="602"/>
        <v>9016.5802079999994</v>
      </c>
      <c r="H329" s="6">
        <f t="shared" si="602"/>
        <v>4609.2219720000003</v>
      </c>
      <c r="I329" s="6">
        <f t="shared" si="602"/>
        <v>15016.419028</v>
      </c>
      <c r="J329" s="6">
        <f t="shared" si="602"/>
        <v>2377.5062240000002</v>
      </c>
      <c r="K329" s="6">
        <f t="shared" si="602"/>
        <v>3644.7619000000004</v>
      </c>
      <c r="L329" s="6">
        <f t="shared" si="602"/>
        <v>1917.705492</v>
      </c>
      <c r="M329" s="6">
        <f t="shared" si="602"/>
        <v>2915.8095199999998</v>
      </c>
      <c r="N329" s="6">
        <f t="shared" si="602"/>
        <v>14937.916464000002</v>
      </c>
      <c r="O329" s="6">
        <f t="shared" si="602"/>
        <v>2119.5692280000003</v>
      </c>
      <c r="P329" s="6">
        <f t="shared" ref="P329" si="603">$C328*P328</f>
        <v>0</v>
      </c>
      <c r="Q329" s="6">
        <f t="shared" ref="Q329" si="604">$C328*Q328</f>
        <v>4328.8556720000006</v>
      </c>
      <c r="R329" s="6">
        <f t="shared" ref="R329:AB329" si="605">$C328*R328</f>
        <v>2130.78388</v>
      </c>
      <c r="S329" s="6">
        <f t="shared" si="605"/>
        <v>471.01538399999998</v>
      </c>
      <c r="T329" s="6">
        <f t="shared" si="605"/>
        <v>6055.9120800000001</v>
      </c>
      <c r="U329" s="6">
        <f t="shared" si="605"/>
        <v>1996.2080559999999</v>
      </c>
      <c r="V329" s="6">
        <f t="shared" si="605"/>
        <v>4115.7772840000007</v>
      </c>
      <c r="W329" s="6">
        <f t="shared" si="605"/>
        <v>5293.3157440000004</v>
      </c>
      <c r="X329" s="6">
        <f t="shared" si="605"/>
        <v>7166.162628</v>
      </c>
      <c r="Y329" s="6">
        <f t="shared" si="605"/>
        <v>291.58095200000002</v>
      </c>
      <c r="Z329" s="6">
        <f t="shared" si="605"/>
        <v>0</v>
      </c>
      <c r="AA329" s="6">
        <f t="shared" si="605"/>
        <v>89.717216000000008</v>
      </c>
      <c r="AB329" s="6">
        <f t="shared" si="605"/>
        <v>0</v>
      </c>
      <c r="AC329" s="67"/>
      <c r="AD329" s="55"/>
    </row>
    <row r="330" spans="1:30" s="52" customFormat="1">
      <c r="A330" s="96" t="s">
        <v>426</v>
      </c>
      <c r="B330" s="75">
        <f>2691516.47/2</f>
        <v>1345758.2350000001</v>
      </c>
      <c r="C330" s="199">
        <f t="shared" si="485"/>
        <v>112146.52</v>
      </c>
      <c r="D330" s="5">
        <v>0</v>
      </c>
      <c r="E330" s="5"/>
      <c r="F330" s="5">
        <v>7.1599999999999997E-2</v>
      </c>
      <c r="G330" s="5"/>
      <c r="H330" s="5"/>
      <c r="I330" s="5"/>
      <c r="J330" s="5"/>
      <c r="K330" s="5"/>
      <c r="L330" s="5"/>
      <c r="M330" s="5">
        <v>0</v>
      </c>
      <c r="N330" s="5">
        <v>0.84009999999999996</v>
      </c>
      <c r="O330" s="5"/>
      <c r="P330" s="5"/>
      <c r="Q330" s="5"/>
      <c r="R330" s="5">
        <v>1.37E-2</v>
      </c>
      <c r="S330" s="5"/>
      <c r="T330" s="5">
        <v>0</v>
      </c>
      <c r="U330" s="5"/>
      <c r="V330" s="5">
        <v>7.46E-2</v>
      </c>
      <c r="W330" s="5"/>
      <c r="X330" s="5"/>
      <c r="Y330" s="5"/>
      <c r="Z330" s="5"/>
      <c r="AA330" s="5"/>
      <c r="AB330" s="5"/>
      <c r="AC330" s="67"/>
      <c r="AD330" s="55"/>
    </row>
    <row r="331" spans="1:30" s="52" customFormat="1">
      <c r="A331" s="97"/>
      <c r="B331" s="74"/>
      <c r="C331" s="199"/>
      <c r="D331" s="6">
        <f t="shared" ref="D331" si="606">$C330*D330</f>
        <v>0</v>
      </c>
      <c r="E331" s="6">
        <f t="shared" ref="E331" si="607">$C330*E330</f>
        <v>0</v>
      </c>
      <c r="F331" s="6">
        <f t="shared" ref="F331:O331" si="608">$C330*F330</f>
        <v>8029.6908320000002</v>
      </c>
      <c r="G331" s="6">
        <f t="shared" si="608"/>
        <v>0</v>
      </c>
      <c r="H331" s="6">
        <f t="shared" si="608"/>
        <v>0</v>
      </c>
      <c r="I331" s="6">
        <f t="shared" si="608"/>
        <v>0</v>
      </c>
      <c r="J331" s="6">
        <f t="shared" si="608"/>
        <v>0</v>
      </c>
      <c r="K331" s="6">
        <f t="shared" si="608"/>
        <v>0</v>
      </c>
      <c r="L331" s="6">
        <f t="shared" si="608"/>
        <v>0</v>
      </c>
      <c r="M331" s="6">
        <f t="shared" si="608"/>
        <v>0</v>
      </c>
      <c r="N331" s="6">
        <f t="shared" si="608"/>
        <v>94214.291452000005</v>
      </c>
      <c r="O331" s="6">
        <f t="shared" si="608"/>
        <v>0</v>
      </c>
      <c r="P331" s="6">
        <f t="shared" ref="P331" si="609">$C330*P330</f>
        <v>0</v>
      </c>
      <c r="Q331" s="6">
        <f t="shared" ref="Q331" si="610">$C330*Q330</f>
        <v>0</v>
      </c>
      <c r="R331" s="6">
        <f t="shared" ref="R331:AB331" si="611">$C330*R330</f>
        <v>1536.407324</v>
      </c>
      <c r="S331" s="6">
        <f t="shared" si="611"/>
        <v>0</v>
      </c>
      <c r="T331" s="6">
        <f t="shared" si="611"/>
        <v>0</v>
      </c>
      <c r="U331" s="6">
        <f t="shared" si="611"/>
        <v>0</v>
      </c>
      <c r="V331" s="6">
        <f t="shared" si="611"/>
        <v>8366.1303920000009</v>
      </c>
      <c r="W331" s="6">
        <f t="shared" si="611"/>
        <v>0</v>
      </c>
      <c r="X331" s="6">
        <f t="shared" si="611"/>
        <v>0</v>
      </c>
      <c r="Y331" s="6">
        <f t="shared" si="611"/>
        <v>0</v>
      </c>
      <c r="Z331" s="6">
        <f t="shared" si="611"/>
        <v>0</v>
      </c>
      <c r="AA331" s="6">
        <f t="shared" si="611"/>
        <v>0</v>
      </c>
      <c r="AB331" s="6">
        <f t="shared" si="611"/>
        <v>0</v>
      </c>
      <c r="AC331" s="67"/>
      <c r="AD331" s="55"/>
    </row>
    <row r="332" spans="1:30" s="52" customFormat="1">
      <c r="A332" s="96" t="s">
        <v>184</v>
      </c>
      <c r="B332" s="75">
        <f>11383859.78/2</f>
        <v>5691929.8899999997</v>
      </c>
      <c r="C332" s="199">
        <f t="shared" si="485"/>
        <v>474327.49</v>
      </c>
      <c r="D332" s="38">
        <v>1.6500000000000001E-2</v>
      </c>
      <c r="E332" s="38">
        <v>0.1368</v>
      </c>
      <c r="F332" s="38">
        <v>5.7599999999999998E-2</v>
      </c>
      <c r="G332" s="38">
        <v>8.0399999999999999E-2</v>
      </c>
      <c r="H332" s="38">
        <v>4.1099999999999998E-2</v>
      </c>
      <c r="I332" s="38">
        <v>0.13389999999999999</v>
      </c>
      <c r="J332" s="38">
        <v>2.12E-2</v>
      </c>
      <c r="K332" s="38">
        <v>3.2500000000000001E-2</v>
      </c>
      <c r="L332" s="38">
        <v>1.7100000000000001E-2</v>
      </c>
      <c r="M332" s="38">
        <v>2.5999999999999999E-2</v>
      </c>
      <c r="N332" s="38">
        <v>0.13320000000000001</v>
      </c>
      <c r="O332" s="38">
        <v>1.89E-2</v>
      </c>
      <c r="P332" s="38">
        <v>0</v>
      </c>
      <c r="Q332" s="38">
        <v>3.8600000000000002E-2</v>
      </c>
      <c r="R332" s="38">
        <v>1.9E-2</v>
      </c>
      <c r="S332" s="38">
        <v>4.1999999999999997E-3</v>
      </c>
      <c r="T332" s="38">
        <v>5.3999999999999999E-2</v>
      </c>
      <c r="U332" s="38">
        <v>1.78E-2</v>
      </c>
      <c r="V332" s="38">
        <v>3.6700000000000003E-2</v>
      </c>
      <c r="W332" s="38">
        <v>4.7199999999999999E-2</v>
      </c>
      <c r="X332" s="38">
        <v>6.3899999999999998E-2</v>
      </c>
      <c r="Y332" s="38">
        <v>2.5999999999999999E-3</v>
      </c>
      <c r="Z332" s="5">
        <v>0</v>
      </c>
      <c r="AA332" s="5">
        <v>8.0000000000000004E-4</v>
      </c>
      <c r="AB332" s="5">
        <v>0</v>
      </c>
      <c r="AC332" s="67"/>
      <c r="AD332" s="55"/>
    </row>
    <row r="333" spans="1:30" s="52" customFormat="1">
      <c r="A333" s="97"/>
      <c r="B333" s="84"/>
      <c r="C333" s="199"/>
      <c r="D333" s="6">
        <f t="shared" ref="D333" si="612">$C332*D332</f>
        <v>7826.403585</v>
      </c>
      <c r="E333" s="6">
        <f t="shared" ref="E333" si="613">$C332*E332</f>
        <v>64888.000632000003</v>
      </c>
      <c r="F333" s="6">
        <f t="shared" ref="F333:O333" si="614">$C332*F332</f>
        <v>27321.263423999997</v>
      </c>
      <c r="G333" s="6">
        <f t="shared" si="614"/>
        <v>38135.930196000001</v>
      </c>
      <c r="H333" s="6">
        <f t="shared" si="614"/>
        <v>19494.859838999997</v>
      </c>
      <c r="I333" s="6">
        <f t="shared" si="614"/>
        <v>63512.450910999993</v>
      </c>
      <c r="J333" s="6">
        <f t="shared" si="614"/>
        <v>10055.742788</v>
      </c>
      <c r="K333" s="6">
        <f t="shared" si="614"/>
        <v>15415.643425</v>
      </c>
      <c r="L333" s="6">
        <f t="shared" si="614"/>
        <v>8111.0000790000004</v>
      </c>
      <c r="M333" s="6">
        <f t="shared" si="614"/>
        <v>12332.514739999999</v>
      </c>
      <c r="N333" s="6">
        <f t="shared" si="614"/>
        <v>63180.421668000003</v>
      </c>
      <c r="O333" s="6">
        <f t="shared" si="614"/>
        <v>8964.7895609999996</v>
      </c>
      <c r="P333" s="6">
        <f t="shared" ref="P333" si="615">$C332*P332</f>
        <v>0</v>
      </c>
      <c r="Q333" s="6">
        <f t="shared" ref="Q333" si="616">$C332*Q332</f>
        <v>18309.041114</v>
      </c>
      <c r="R333" s="6">
        <f t="shared" ref="R333:AB333" si="617">$C332*R332</f>
        <v>9012.2223099999992</v>
      </c>
      <c r="S333" s="6">
        <f t="shared" si="617"/>
        <v>1992.1754579999999</v>
      </c>
      <c r="T333" s="6">
        <f t="shared" si="617"/>
        <v>25613.68446</v>
      </c>
      <c r="U333" s="6">
        <f t="shared" si="617"/>
        <v>8443.0293220000003</v>
      </c>
      <c r="V333" s="6">
        <f t="shared" si="617"/>
        <v>17407.818883</v>
      </c>
      <c r="W333" s="6">
        <f t="shared" si="617"/>
        <v>22388.257527999998</v>
      </c>
      <c r="X333" s="6">
        <f t="shared" si="617"/>
        <v>30309.526610999998</v>
      </c>
      <c r="Y333" s="6">
        <f t="shared" si="617"/>
        <v>1233.2514739999999</v>
      </c>
      <c r="Z333" s="6">
        <f t="shared" si="617"/>
        <v>0</v>
      </c>
      <c r="AA333" s="6">
        <f t="shared" si="617"/>
        <v>379.46199200000001</v>
      </c>
      <c r="AB333" s="6">
        <f t="shared" si="617"/>
        <v>0</v>
      </c>
      <c r="AC333" s="67"/>
      <c r="AD333" s="55"/>
    </row>
    <row r="334" spans="1:30" s="52" customFormat="1">
      <c r="A334" s="96" t="s">
        <v>427</v>
      </c>
      <c r="B334" s="75">
        <f>11383859.78/2</f>
        <v>5691929.8899999997</v>
      </c>
      <c r="C334" s="199">
        <f t="shared" si="485"/>
        <v>474327.49</v>
      </c>
      <c r="D334" s="5"/>
      <c r="E334" s="5"/>
      <c r="F334" s="5"/>
      <c r="G334" s="5"/>
      <c r="H334" s="5">
        <v>7.6100000000000001E-2</v>
      </c>
      <c r="I334" s="5"/>
      <c r="J334" s="5"/>
      <c r="K334" s="5"/>
      <c r="L334" s="5"/>
      <c r="M334" s="5"/>
      <c r="N334" s="5">
        <v>0.80369999999999997</v>
      </c>
      <c r="O334" s="5"/>
      <c r="P334" s="5"/>
      <c r="Q334" s="5"/>
      <c r="R334" s="5"/>
      <c r="S334" s="5"/>
      <c r="T334" s="5"/>
      <c r="U334" s="5"/>
      <c r="V334" s="5">
        <v>0.1202</v>
      </c>
      <c r="W334" s="5"/>
      <c r="X334" s="5"/>
      <c r="Y334" s="5"/>
      <c r="Z334" s="5"/>
      <c r="AA334" s="5"/>
      <c r="AB334" s="5"/>
      <c r="AC334" s="67"/>
      <c r="AD334" s="55"/>
    </row>
    <row r="335" spans="1:30" s="52" customFormat="1">
      <c r="A335" s="97"/>
      <c r="B335" s="74"/>
      <c r="C335" s="199"/>
      <c r="D335" s="6">
        <f t="shared" ref="D335" si="618">$C334*D334</f>
        <v>0</v>
      </c>
      <c r="E335" s="6">
        <f t="shared" ref="E335" si="619">$C334*E334</f>
        <v>0</v>
      </c>
      <c r="F335" s="6">
        <f t="shared" ref="F335:O335" si="620">$C334*F334</f>
        <v>0</v>
      </c>
      <c r="G335" s="6">
        <f t="shared" si="620"/>
        <v>0</v>
      </c>
      <c r="H335" s="6">
        <f t="shared" si="620"/>
        <v>36096.321988999996</v>
      </c>
      <c r="I335" s="6">
        <f t="shared" si="620"/>
        <v>0</v>
      </c>
      <c r="J335" s="6">
        <f t="shared" si="620"/>
        <v>0</v>
      </c>
      <c r="K335" s="6">
        <f t="shared" si="620"/>
        <v>0</v>
      </c>
      <c r="L335" s="6">
        <f t="shared" si="620"/>
        <v>0</v>
      </c>
      <c r="M335" s="6">
        <f t="shared" si="620"/>
        <v>0</v>
      </c>
      <c r="N335" s="6">
        <f t="shared" si="620"/>
        <v>381217.00371299998</v>
      </c>
      <c r="O335" s="6">
        <f t="shared" si="620"/>
        <v>0</v>
      </c>
      <c r="P335" s="6">
        <f t="shared" ref="P335" si="621">$C334*P334</f>
        <v>0</v>
      </c>
      <c r="Q335" s="6">
        <f t="shared" ref="Q335" si="622">$C334*Q334</f>
        <v>0</v>
      </c>
      <c r="R335" s="6">
        <f t="shared" ref="R335:AB335" si="623">$C334*R334</f>
        <v>0</v>
      </c>
      <c r="S335" s="6">
        <f t="shared" si="623"/>
        <v>0</v>
      </c>
      <c r="T335" s="6">
        <f t="shared" si="623"/>
        <v>0</v>
      </c>
      <c r="U335" s="6">
        <f t="shared" si="623"/>
        <v>0</v>
      </c>
      <c r="V335" s="6">
        <f t="shared" si="623"/>
        <v>57014.164297999996</v>
      </c>
      <c r="W335" s="6">
        <f t="shared" si="623"/>
        <v>0</v>
      </c>
      <c r="X335" s="6">
        <f t="shared" si="623"/>
        <v>0</v>
      </c>
      <c r="Y335" s="6">
        <f t="shared" si="623"/>
        <v>0</v>
      </c>
      <c r="Z335" s="6">
        <f t="shared" si="623"/>
        <v>0</v>
      </c>
      <c r="AA335" s="6">
        <f t="shared" si="623"/>
        <v>0</v>
      </c>
      <c r="AB335" s="6">
        <f t="shared" si="623"/>
        <v>0</v>
      </c>
      <c r="AC335" s="67"/>
      <c r="AD335" s="55"/>
    </row>
    <row r="336" spans="1:30" s="52" customFormat="1">
      <c r="A336" s="96" t="s">
        <v>185</v>
      </c>
      <c r="B336" s="75">
        <f>3798597.1/2</f>
        <v>1899298.55</v>
      </c>
      <c r="C336" s="199">
        <f t="shared" si="485"/>
        <v>158274.88</v>
      </c>
      <c r="D336" s="38">
        <v>1.6500000000000001E-2</v>
      </c>
      <c r="E336" s="38">
        <v>0.1368</v>
      </c>
      <c r="F336" s="38">
        <v>5.7599999999999998E-2</v>
      </c>
      <c r="G336" s="38">
        <v>8.0399999999999999E-2</v>
      </c>
      <c r="H336" s="38">
        <v>4.1099999999999998E-2</v>
      </c>
      <c r="I336" s="38">
        <v>0.13389999999999999</v>
      </c>
      <c r="J336" s="38">
        <v>2.12E-2</v>
      </c>
      <c r="K336" s="38">
        <v>3.2500000000000001E-2</v>
      </c>
      <c r="L336" s="38">
        <v>1.7100000000000001E-2</v>
      </c>
      <c r="M336" s="38">
        <v>2.5999999999999999E-2</v>
      </c>
      <c r="N336" s="38">
        <v>0.13320000000000001</v>
      </c>
      <c r="O336" s="38">
        <v>1.89E-2</v>
      </c>
      <c r="P336" s="38">
        <v>0</v>
      </c>
      <c r="Q336" s="38">
        <v>3.8600000000000002E-2</v>
      </c>
      <c r="R336" s="38">
        <v>1.9E-2</v>
      </c>
      <c r="S336" s="38">
        <v>4.1999999999999997E-3</v>
      </c>
      <c r="T336" s="38">
        <v>5.3999999999999999E-2</v>
      </c>
      <c r="U336" s="38">
        <v>1.78E-2</v>
      </c>
      <c r="V336" s="38">
        <v>3.6700000000000003E-2</v>
      </c>
      <c r="W336" s="38">
        <v>4.7199999999999999E-2</v>
      </c>
      <c r="X336" s="38">
        <v>6.3899999999999998E-2</v>
      </c>
      <c r="Y336" s="38">
        <v>2.5999999999999999E-3</v>
      </c>
      <c r="Z336" s="5">
        <v>0</v>
      </c>
      <c r="AA336" s="5">
        <v>8.0000000000000004E-4</v>
      </c>
      <c r="AB336" s="5">
        <v>0</v>
      </c>
      <c r="AC336" s="67"/>
      <c r="AD336" s="55"/>
    </row>
    <row r="337" spans="1:30" s="52" customFormat="1">
      <c r="A337" s="97"/>
      <c r="B337" s="84"/>
      <c r="C337" s="199"/>
      <c r="D337" s="6">
        <f t="shared" ref="D337" si="624">$C336*D336</f>
        <v>2611.5355200000004</v>
      </c>
      <c r="E337" s="6">
        <f t="shared" ref="E337" si="625">$C336*E336</f>
        <v>21652.003584000002</v>
      </c>
      <c r="F337" s="6">
        <f t="shared" ref="F337:O337" si="626">$C336*F336</f>
        <v>9116.6330880000005</v>
      </c>
      <c r="G337" s="6">
        <f t="shared" si="626"/>
        <v>12725.300352</v>
      </c>
      <c r="H337" s="6">
        <f t="shared" si="626"/>
        <v>6505.0975680000001</v>
      </c>
      <c r="I337" s="6">
        <f t="shared" si="626"/>
        <v>21193.006431999998</v>
      </c>
      <c r="J337" s="6">
        <f t="shared" si="626"/>
        <v>3355.4274559999999</v>
      </c>
      <c r="K337" s="6">
        <f t="shared" si="626"/>
        <v>5143.9336000000003</v>
      </c>
      <c r="L337" s="6">
        <f t="shared" si="626"/>
        <v>2706.5004480000002</v>
      </c>
      <c r="M337" s="6">
        <f t="shared" si="626"/>
        <v>4115.1468800000002</v>
      </c>
      <c r="N337" s="6">
        <f t="shared" si="626"/>
        <v>21082.214016000002</v>
      </c>
      <c r="O337" s="6">
        <f t="shared" si="626"/>
        <v>2991.3952320000003</v>
      </c>
      <c r="P337" s="6">
        <f t="shared" ref="P337" si="627">$C336*P336</f>
        <v>0</v>
      </c>
      <c r="Q337" s="6">
        <f t="shared" ref="Q337" si="628">$C336*Q336</f>
        <v>6109.4103680000007</v>
      </c>
      <c r="R337" s="6">
        <f t="shared" ref="R337:AB337" si="629">$C336*R336</f>
        <v>3007.2227200000002</v>
      </c>
      <c r="S337" s="6">
        <f t="shared" si="629"/>
        <v>664.75449600000002</v>
      </c>
      <c r="T337" s="6">
        <f t="shared" si="629"/>
        <v>8546.8435200000004</v>
      </c>
      <c r="U337" s="6">
        <f t="shared" si="629"/>
        <v>2817.292864</v>
      </c>
      <c r="V337" s="6">
        <f t="shared" si="629"/>
        <v>5808.6880960000008</v>
      </c>
      <c r="W337" s="6">
        <f t="shared" si="629"/>
        <v>7470.5743359999997</v>
      </c>
      <c r="X337" s="6">
        <f t="shared" si="629"/>
        <v>10113.764832000001</v>
      </c>
      <c r="Y337" s="6">
        <f t="shared" si="629"/>
        <v>411.51468799999998</v>
      </c>
      <c r="Z337" s="6">
        <f t="shared" si="629"/>
        <v>0</v>
      </c>
      <c r="AA337" s="6">
        <f t="shared" si="629"/>
        <v>126.61990400000001</v>
      </c>
      <c r="AB337" s="6">
        <f t="shared" si="629"/>
        <v>0</v>
      </c>
      <c r="AC337" s="67"/>
      <c r="AD337" s="55"/>
    </row>
    <row r="338" spans="1:30" s="52" customFormat="1">
      <c r="A338" s="96" t="s">
        <v>428</v>
      </c>
      <c r="B338" s="75">
        <f>3798597.1/2</f>
        <v>1899298.55</v>
      </c>
      <c r="C338" s="199">
        <f t="shared" si="485"/>
        <v>158274.88</v>
      </c>
      <c r="D338" s="5"/>
      <c r="E338" s="5"/>
      <c r="F338" s="5">
        <v>0.28939999999999999</v>
      </c>
      <c r="G338" s="5"/>
      <c r="H338" s="5">
        <v>0.13780000000000001</v>
      </c>
      <c r="I338" s="5"/>
      <c r="J338" s="5"/>
      <c r="K338" s="5"/>
      <c r="L338" s="5"/>
      <c r="M338" s="5"/>
      <c r="N338" s="5">
        <v>0.32179999999999997</v>
      </c>
      <c r="O338" s="5"/>
      <c r="P338" s="5"/>
      <c r="Q338" s="5"/>
      <c r="R338" s="5"/>
      <c r="S338" s="5"/>
      <c r="T338" s="5"/>
      <c r="U338" s="5"/>
      <c r="V338" s="5">
        <v>0.251</v>
      </c>
      <c r="W338" s="5"/>
      <c r="X338" s="5"/>
      <c r="Y338" s="5"/>
      <c r="Z338" s="5"/>
      <c r="AA338" s="5"/>
      <c r="AB338" s="5"/>
      <c r="AC338" s="67"/>
      <c r="AD338" s="55"/>
    </row>
    <row r="339" spans="1:30" s="52" customFormat="1">
      <c r="A339" s="97"/>
      <c r="B339" s="74"/>
      <c r="C339" s="199"/>
      <c r="D339" s="6">
        <f t="shared" ref="D339" si="630">$C338*D338</f>
        <v>0</v>
      </c>
      <c r="E339" s="6">
        <f t="shared" ref="E339" si="631">$C338*E338</f>
        <v>0</v>
      </c>
      <c r="F339" s="6">
        <f t="shared" ref="F339:O339" si="632">$C338*F338</f>
        <v>45804.750271999997</v>
      </c>
      <c r="G339" s="6">
        <f t="shared" si="632"/>
        <v>0</v>
      </c>
      <c r="H339" s="6">
        <f t="shared" si="632"/>
        <v>21810.278464000003</v>
      </c>
      <c r="I339" s="6">
        <f t="shared" si="632"/>
        <v>0</v>
      </c>
      <c r="J339" s="6">
        <f t="shared" si="632"/>
        <v>0</v>
      </c>
      <c r="K339" s="6">
        <f t="shared" si="632"/>
        <v>0</v>
      </c>
      <c r="L339" s="6">
        <f t="shared" si="632"/>
        <v>0</v>
      </c>
      <c r="M339" s="6">
        <f t="shared" si="632"/>
        <v>0</v>
      </c>
      <c r="N339" s="6">
        <f t="shared" si="632"/>
        <v>50932.856383999999</v>
      </c>
      <c r="O339" s="6">
        <f t="shared" si="632"/>
        <v>0</v>
      </c>
      <c r="P339" s="6">
        <f t="shared" ref="P339" si="633">$C338*P338</f>
        <v>0</v>
      </c>
      <c r="Q339" s="6">
        <f t="shared" ref="Q339" si="634">$C338*Q338</f>
        <v>0</v>
      </c>
      <c r="R339" s="6">
        <f t="shared" ref="R339:AB339" si="635">$C338*R338</f>
        <v>0</v>
      </c>
      <c r="S339" s="6">
        <f t="shared" si="635"/>
        <v>0</v>
      </c>
      <c r="T339" s="6">
        <f t="shared" si="635"/>
        <v>0</v>
      </c>
      <c r="U339" s="6">
        <f t="shared" si="635"/>
        <v>0</v>
      </c>
      <c r="V339" s="6">
        <f t="shared" si="635"/>
        <v>39726.994879999998</v>
      </c>
      <c r="W339" s="6">
        <f t="shared" si="635"/>
        <v>0</v>
      </c>
      <c r="X339" s="6">
        <f t="shared" si="635"/>
        <v>0</v>
      </c>
      <c r="Y339" s="6">
        <f t="shared" si="635"/>
        <v>0</v>
      </c>
      <c r="Z339" s="6">
        <f t="shared" si="635"/>
        <v>0</v>
      </c>
      <c r="AA339" s="6">
        <f t="shared" si="635"/>
        <v>0</v>
      </c>
      <c r="AB339" s="6">
        <f t="shared" si="635"/>
        <v>0</v>
      </c>
      <c r="AC339" s="67"/>
      <c r="AD339" s="55"/>
    </row>
    <row r="340" spans="1:30" s="52" customFormat="1">
      <c r="A340" s="99" t="s">
        <v>228</v>
      </c>
      <c r="B340" s="75">
        <v>6733718.3399999999</v>
      </c>
      <c r="C340" s="199">
        <f t="shared" si="485"/>
        <v>561143.19999999995</v>
      </c>
      <c r="D340" s="10"/>
      <c r="E340" s="10"/>
      <c r="F340" s="10">
        <v>0.3705</v>
      </c>
      <c r="G340" s="10"/>
      <c r="H340" s="10"/>
      <c r="I340" s="10"/>
      <c r="J340" s="10"/>
      <c r="K340" s="10"/>
      <c r="L340" s="10"/>
      <c r="M340" s="10"/>
      <c r="N340" s="10">
        <v>0.62949999999999995</v>
      </c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67"/>
      <c r="AD340" s="55"/>
    </row>
    <row r="341" spans="1:30" s="52" customFormat="1">
      <c r="A341" s="97"/>
      <c r="B341" s="194"/>
      <c r="C341" s="199"/>
      <c r="D341" s="6">
        <f t="shared" ref="D341" si="636">$C340*D340</f>
        <v>0</v>
      </c>
      <c r="E341" s="6">
        <f t="shared" ref="E341" si="637">$C340*E340</f>
        <v>0</v>
      </c>
      <c r="F341" s="6">
        <f t="shared" ref="F341:AB341" si="638">$C340*F340</f>
        <v>207903.55559999999</v>
      </c>
      <c r="G341" s="6">
        <f t="shared" si="638"/>
        <v>0</v>
      </c>
      <c r="H341" s="6">
        <f t="shared" si="638"/>
        <v>0</v>
      </c>
      <c r="I341" s="6">
        <f t="shared" si="638"/>
        <v>0</v>
      </c>
      <c r="J341" s="6">
        <f t="shared" si="638"/>
        <v>0</v>
      </c>
      <c r="K341" s="6">
        <f t="shared" si="638"/>
        <v>0</v>
      </c>
      <c r="L341" s="6">
        <f t="shared" si="638"/>
        <v>0</v>
      </c>
      <c r="M341" s="6">
        <f t="shared" si="638"/>
        <v>0</v>
      </c>
      <c r="N341" s="6">
        <f t="shared" si="638"/>
        <v>353239.64439999993</v>
      </c>
      <c r="O341" s="6">
        <f t="shared" si="638"/>
        <v>0</v>
      </c>
      <c r="P341" s="6">
        <f t="shared" si="638"/>
        <v>0</v>
      </c>
      <c r="Q341" s="6">
        <f t="shared" si="638"/>
        <v>0</v>
      </c>
      <c r="R341" s="6">
        <f t="shared" si="638"/>
        <v>0</v>
      </c>
      <c r="S341" s="6">
        <f t="shared" si="638"/>
        <v>0</v>
      </c>
      <c r="T341" s="6">
        <f t="shared" si="638"/>
        <v>0</v>
      </c>
      <c r="U341" s="6">
        <f t="shared" si="638"/>
        <v>0</v>
      </c>
      <c r="V341" s="6">
        <f t="shared" si="638"/>
        <v>0</v>
      </c>
      <c r="W341" s="6">
        <f t="shared" si="638"/>
        <v>0</v>
      </c>
      <c r="X341" s="6">
        <f t="shared" si="638"/>
        <v>0</v>
      </c>
      <c r="Y341" s="6">
        <f t="shared" si="638"/>
        <v>0</v>
      </c>
      <c r="Z341" s="6">
        <f t="shared" si="638"/>
        <v>0</v>
      </c>
      <c r="AA341" s="6">
        <f t="shared" si="638"/>
        <v>0</v>
      </c>
      <c r="AB341" s="6">
        <f t="shared" si="638"/>
        <v>0</v>
      </c>
      <c r="AC341" s="67"/>
      <c r="AD341" s="55"/>
    </row>
    <row r="342" spans="1:30" s="52" customFormat="1">
      <c r="A342" s="99" t="s">
        <v>229</v>
      </c>
      <c r="B342" s="75">
        <v>1233456.2</v>
      </c>
      <c r="C342" s="199">
        <f t="shared" si="485"/>
        <v>102788.02</v>
      </c>
      <c r="D342" s="38"/>
      <c r="E342" s="38"/>
      <c r="F342" s="38">
        <v>0.3705</v>
      </c>
      <c r="G342" s="38"/>
      <c r="H342" s="38"/>
      <c r="I342" s="38"/>
      <c r="J342" s="38"/>
      <c r="K342" s="38"/>
      <c r="L342" s="38"/>
      <c r="M342" s="38"/>
      <c r="N342" s="38">
        <v>0.62949999999999995</v>
      </c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5"/>
      <c r="AA342" s="5"/>
      <c r="AB342" s="5"/>
      <c r="AC342" s="67"/>
      <c r="AD342" s="55"/>
    </row>
    <row r="343" spans="1:30" s="52" customFormat="1">
      <c r="A343" s="97"/>
      <c r="B343" s="194"/>
      <c r="C343" s="199"/>
      <c r="D343" s="6">
        <f t="shared" ref="D343" si="639">$C342*D342</f>
        <v>0</v>
      </c>
      <c r="E343" s="6">
        <f t="shared" ref="E343" si="640">$C342*E342</f>
        <v>0</v>
      </c>
      <c r="F343" s="6">
        <f t="shared" ref="F343:AB343" si="641">$C342*F342</f>
        <v>38082.961410000004</v>
      </c>
      <c r="G343" s="6">
        <f t="shared" si="641"/>
        <v>0</v>
      </c>
      <c r="H343" s="6">
        <f t="shared" si="641"/>
        <v>0</v>
      </c>
      <c r="I343" s="6">
        <f t="shared" si="641"/>
        <v>0</v>
      </c>
      <c r="J343" s="6">
        <f t="shared" si="641"/>
        <v>0</v>
      </c>
      <c r="K343" s="6">
        <f t="shared" si="641"/>
        <v>0</v>
      </c>
      <c r="L343" s="6">
        <f t="shared" si="641"/>
        <v>0</v>
      </c>
      <c r="M343" s="6">
        <f t="shared" si="641"/>
        <v>0</v>
      </c>
      <c r="N343" s="6">
        <f t="shared" si="641"/>
        <v>64705.058590000001</v>
      </c>
      <c r="O343" s="6">
        <f t="shared" si="641"/>
        <v>0</v>
      </c>
      <c r="P343" s="6">
        <f t="shared" si="641"/>
        <v>0</v>
      </c>
      <c r="Q343" s="6">
        <f t="shared" si="641"/>
        <v>0</v>
      </c>
      <c r="R343" s="6">
        <f t="shared" si="641"/>
        <v>0</v>
      </c>
      <c r="S343" s="6">
        <f t="shared" si="641"/>
        <v>0</v>
      </c>
      <c r="T343" s="6">
        <f t="shared" si="641"/>
        <v>0</v>
      </c>
      <c r="U343" s="6">
        <f t="shared" si="641"/>
        <v>0</v>
      </c>
      <c r="V343" s="6">
        <f t="shared" si="641"/>
        <v>0</v>
      </c>
      <c r="W343" s="6">
        <f t="shared" si="641"/>
        <v>0</v>
      </c>
      <c r="X343" s="6">
        <f t="shared" si="641"/>
        <v>0</v>
      </c>
      <c r="Y343" s="6">
        <f t="shared" si="641"/>
        <v>0</v>
      </c>
      <c r="Z343" s="6">
        <f t="shared" si="641"/>
        <v>0</v>
      </c>
      <c r="AA343" s="6">
        <f t="shared" si="641"/>
        <v>0</v>
      </c>
      <c r="AB343" s="6">
        <f t="shared" si="641"/>
        <v>0</v>
      </c>
      <c r="AC343" s="67"/>
      <c r="AD343" s="55"/>
    </row>
    <row r="344" spans="1:30" s="52" customFormat="1">
      <c r="A344" s="99" t="s">
        <v>230</v>
      </c>
      <c r="B344" s="75">
        <v>4525695.5</v>
      </c>
      <c r="C344" s="199">
        <f t="shared" si="485"/>
        <v>377141.29</v>
      </c>
      <c r="D344" s="10"/>
      <c r="E344" s="10">
        <v>1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67"/>
      <c r="AD344" s="55"/>
    </row>
    <row r="345" spans="1:30" s="52" customFormat="1">
      <c r="A345" s="97"/>
      <c r="B345" s="194"/>
      <c r="C345" s="199"/>
      <c r="D345" s="6">
        <f t="shared" ref="D345" si="642">$C344*D344</f>
        <v>0</v>
      </c>
      <c r="E345" s="6">
        <f t="shared" ref="E345" si="643">$C344*E344</f>
        <v>377141.29</v>
      </c>
      <c r="F345" s="6">
        <f t="shared" ref="F345:AB345" si="644">$C344*F344</f>
        <v>0</v>
      </c>
      <c r="G345" s="6">
        <f t="shared" si="644"/>
        <v>0</v>
      </c>
      <c r="H345" s="6">
        <f t="shared" si="644"/>
        <v>0</v>
      </c>
      <c r="I345" s="6">
        <f t="shared" si="644"/>
        <v>0</v>
      </c>
      <c r="J345" s="6">
        <f t="shared" si="644"/>
        <v>0</v>
      </c>
      <c r="K345" s="6">
        <f t="shared" si="644"/>
        <v>0</v>
      </c>
      <c r="L345" s="6">
        <f t="shared" si="644"/>
        <v>0</v>
      </c>
      <c r="M345" s="6">
        <f t="shared" si="644"/>
        <v>0</v>
      </c>
      <c r="N345" s="6">
        <f t="shared" si="644"/>
        <v>0</v>
      </c>
      <c r="O345" s="6">
        <f t="shared" si="644"/>
        <v>0</v>
      </c>
      <c r="P345" s="6">
        <f t="shared" si="644"/>
        <v>0</v>
      </c>
      <c r="Q345" s="6">
        <f t="shared" si="644"/>
        <v>0</v>
      </c>
      <c r="R345" s="6">
        <f t="shared" si="644"/>
        <v>0</v>
      </c>
      <c r="S345" s="6">
        <f t="shared" si="644"/>
        <v>0</v>
      </c>
      <c r="T345" s="6">
        <f t="shared" si="644"/>
        <v>0</v>
      </c>
      <c r="U345" s="6">
        <f t="shared" si="644"/>
        <v>0</v>
      </c>
      <c r="V345" s="6">
        <f t="shared" si="644"/>
        <v>0</v>
      </c>
      <c r="W345" s="6">
        <f t="shared" si="644"/>
        <v>0</v>
      </c>
      <c r="X345" s="6">
        <f t="shared" si="644"/>
        <v>0</v>
      </c>
      <c r="Y345" s="6">
        <f t="shared" si="644"/>
        <v>0</v>
      </c>
      <c r="Z345" s="6">
        <f t="shared" si="644"/>
        <v>0</v>
      </c>
      <c r="AA345" s="6">
        <f t="shared" si="644"/>
        <v>0</v>
      </c>
      <c r="AB345" s="6">
        <f t="shared" si="644"/>
        <v>0</v>
      </c>
      <c r="AC345" s="67"/>
      <c r="AD345" s="55"/>
    </row>
    <row r="346" spans="1:30" s="52" customFormat="1">
      <c r="A346" s="96" t="s">
        <v>231</v>
      </c>
      <c r="B346" s="75">
        <f>1055591.59/2</f>
        <v>527795.79500000004</v>
      </c>
      <c r="C346" s="199">
        <f t="shared" si="485"/>
        <v>43982.98</v>
      </c>
      <c r="D346" s="38">
        <v>1.6500000000000001E-2</v>
      </c>
      <c r="E346" s="38">
        <v>0.1368</v>
      </c>
      <c r="F346" s="38">
        <v>5.7599999999999998E-2</v>
      </c>
      <c r="G346" s="38">
        <v>8.0399999999999999E-2</v>
      </c>
      <c r="H346" s="38">
        <v>4.1099999999999998E-2</v>
      </c>
      <c r="I346" s="38">
        <v>0.13389999999999999</v>
      </c>
      <c r="J346" s="38">
        <v>2.12E-2</v>
      </c>
      <c r="K346" s="38">
        <v>3.2500000000000001E-2</v>
      </c>
      <c r="L346" s="38">
        <v>1.7100000000000001E-2</v>
      </c>
      <c r="M346" s="38">
        <v>2.5999999999999999E-2</v>
      </c>
      <c r="N346" s="38">
        <v>0.13320000000000001</v>
      </c>
      <c r="O346" s="38">
        <v>1.89E-2</v>
      </c>
      <c r="P346" s="38">
        <v>0</v>
      </c>
      <c r="Q346" s="38">
        <v>3.8600000000000002E-2</v>
      </c>
      <c r="R346" s="38">
        <v>1.9E-2</v>
      </c>
      <c r="S346" s="38">
        <v>4.1999999999999997E-3</v>
      </c>
      <c r="T346" s="38">
        <v>5.3999999999999999E-2</v>
      </c>
      <c r="U346" s="38">
        <v>1.78E-2</v>
      </c>
      <c r="V346" s="38">
        <v>3.6700000000000003E-2</v>
      </c>
      <c r="W346" s="38">
        <v>4.7199999999999999E-2</v>
      </c>
      <c r="X346" s="38">
        <v>6.3899999999999998E-2</v>
      </c>
      <c r="Y346" s="38">
        <v>2.5999999999999999E-3</v>
      </c>
      <c r="Z346" s="5">
        <v>0</v>
      </c>
      <c r="AA346" s="5">
        <v>8.0000000000000004E-4</v>
      </c>
      <c r="AB346" s="5">
        <v>0</v>
      </c>
      <c r="AC346" s="67"/>
      <c r="AD346" s="55"/>
    </row>
    <row r="347" spans="1:30" s="52" customFormat="1">
      <c r="A347" s="97"/>
      <c r="B347" s="84"/>
      <c r="C347" s="199"/>
      <c r="D347" s="6">
        <f t="shared" ref="D347" si="645">$C346*D346</f>
        <v>725.71917000000008</v>
      </c>
      <c r="E347" s="6">
        <f t="shared" ref="E347" si="646">$C346*E346</f>
        <v>6016.8716640000002</v>
      </c>
      <c r="F347" s="6">
        <f t="shared" ref="F347:AB347" si="647">$C346*F346</f>
        <v>2533.4196480000001</v>
      </c>
      <c r="G347" s="6">
        <f t="shared" si="647"/>
        <v>3536.2315920000001</v>
      </c>
      <c r="H347" s="6">
        <f t="shared" si="647"/>
        <v>1807.700478</v>
      </c>
      <c r="I347" s="6">
        <f t="shared" si="647"/>
        <v>5889.3210220000001</v>
      </c>
      <c r="J347" s="6">
        <f t="shared" si="647"/>
        <v>932.43917600000009</v>
      </c>
      <c r="K347" s="6">
        <f t="shared" si="647"/>
        <v>1429.44685</v>
      </c>
      <c r="L347" s="6">
        <f t="shared" si="647"/>
        <v>752.10895800000003</v>
      </c>
      <c r="M347" s="6">
        <f t="shared" si="647"/>
        <v>1143.5574799999999</v>
      </c>
      <c r="N347" s="6">
        <f t="shared" si="647"/>
        <v>5858.5329360000014</v>
      </c>
      <c r="O347" s="6">
        <f t="shared" si="647"/>
        <v>831.27832200000012</v>
      </c>
      <c r="P347" s="6">
        <f t="shared" si="647"/>
        <v>0</v>
      </c>
      <c r="Q347" s="6">
        <f t="shared" si="647"/>
        <v>1697.7430280000003</v>
      </c>
      <c r="R347" s="6">
        <f t="shared" si="647"/>
        <v>835.67662000000007</v>
      </c>
      <c r="S347" s="6">
        <f t="shared" si="647"/>
        <v>184.72851600000001</v>
      </c>
      <c r="T347" s="6">
        <f t="shared" si="647"/>
        <v>2375.0809200000003</v>
      </c>
      <c r="U347" s="6">
        <f t="shared" si="647"/>
        <v>782.89704400000005</v>
      </c>
      <c r="V347" s="6">
        <f t="shared" si="647"/>
        <v>1614.1753660000002</v>
      </c>
      <c r="W347" s="6">
        <f t="shared" si="647"/>
        <v>2075.9966560000003</v>
      </c>
      <c r="X347" s="6">
        <f t="shared" si="647"/>
        <v>2810.5124220000002</v>
      </c>
      <c r="Y347" s="6">
        <f t="shared" si="647"/>
        <v>114.35574800000001</v>
      </c>
      <c r="Z347" s="6">
        <f t="shared" si="647"/>
        <v>0</v>
      </c>
      <c r="AA347" s="6">
        <f t="shared" si="647"/>
        <v>35.186384000000004</v>
      </c>
      <c r="AB347" s="6">
        <f t="shared" si="647"/>
        <v>0</v>
      </c>
      <c r="AC347" s="67"/>
      <c r="AD347" s="55"/>
    </row>
    <row r="348" spans="1:30" s="52" customFormat="1">
      <c r="A348" s="96" t="s">
        <v>429</v>
      </c>
      <c r="B348" s="75">
        <f>1055591.59/2</f>
        <v>527795.79500000004</v>
      </c>
      <c r="C348" s="199">
        <f t="shared" si="485"/>
        <v>43982.98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>
        <v>1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67"/>
      <c r="AD348" s="55"/>
    </row>
    <row r="349" spans="1:30" s="52" customFormat="1">
      <c r="A349" s="97"/>
      <c r="B349" s="74"/>
      <c r="C349" s="199"/>
      <c r="D349" s="6">
        <f t="shared" ref="D349" si="648">$C348*D348</f>
        <v>0</v>
      </c>
      <c r="E349" s="6">
        <f t="shared" ref="E349" si="649">$C348*E348</f>
        <v>0</v>
      </c>
      <c r="F349" s="6">
        <f t="shared" ref="F349:O349" si="650">$C348*F348</f>
        <v>0</v>
      </c>
      <c r="G349" s="6">
        <f t="shared" si="650"/>
        <v>0</v>
      </c>
      <c r="H349" s="6">
        <f t="shared" si="650"/>
        <v>0</v>
      </c>
      <c r="I349" s="6">
        <f t="shared" si="650"/>
        <v>0</v>
      </c>
      <c r="J349" s="6">
        <f t="shared" si="650"/>
        <v>0</v>
      </c>
      <c r="K349" s="6">
        <f t="shared" si="650"/>
        <v>0</v>
      </c>
      <c r="L349" s="6">
        <f t="shared" si="650"/>
        <v>0</v>
      </c>
      <c r="M349" s="6">
        <f t="shared" si="650"/>
        <v>0</v>
      </c>
      <c r="N349" s="6">
        <f t="shared" si="650"/>
        <v>43982.98</v>
      </c>
      <c r="O349" s="6">
        <f t="shared" si="650"/>
        <v>0</v>
      </c>
      <c r="P349" s="6">
        <f t="shared" ref="P349" si="651">$C348*P348</f>
        <v>0</v>
      </c>
      <c r="Q349" s="6">
        <f t="shared" ref="Q349" si="652">$C348*Q348</f>
        <v>0</v>
      </c>
      <c r="R349" s="6">
        <f t="shared" ref="R349:AB349" si="653">$C348*R348</f>
        <v>0</v>
      </c>
      <c r="S349" s="6">
        <f t="shared" si="653"/>
        <v>0</v>
      </c>
      <c r="T349" s="6">
        <f t="shared" si="653"/>
        <v>0</v>
      </c>
      <c r="U349" s="6">
        <f t="shared" si="653"/>
        <v>0</v>
      </c>
      <c r="V349" s="6">
        <f t="shared" si="653"/>
        <v>0</v>
      </c>
      <c r="W349" s="6">
        <f t="shared" si="653"/>
        <v>0</v>
      </c>
      <c r="X349" s="6">
        <f t="shared" si="653"/>
        <v>0</v>
      </c>
      <c r="Y349" s="6">
        <f t="shared" si="653"/>
        <v>0</v>
      </c>
      <c r="Z349" s="6">
        <f t="shared" si="653"/>
        <v>0</v>
      </c>
      <c r="AA349" s="6">
        <f t="shared" si="653"/>
        <v>0</v>
      </c>
      <c r="AB349" s="6">
        <f t="shared" si="653"/>
        <v>0</v>
      </c>
      <c r="AC349" s="67"/>
      <c r="AD349" s="55"/>
    </row>
    <row r="350" spans="1:30" s="52" customFormat="1">
      <c r="A350" s="96" t="s">
        <v>232</v>
      </c>
      <c r="B350" s="75">
        <f>13584192.38/2</f>
        <v>6792096.1900000004</v>
      </c>
      <c r="C350" s="199">
        <f t="shared" ref="C350:C412" si="654">ROUND(B350/12,2)</f>
        <v>566008.02</v>
      </c>
      <c r="D350" s="38">
        <v>1.6500000000000001E-2</v>
      </c>
      <c r="E350" s="38">
        <v>0.1368</v>
      </c>
      <c r="F350" s="38">
        <v>5.7599999999999998E-2</v>
      </c>
      <c r="G350" s="38">
        <v>8.0399999999999999E-2</v>
      </c>
      <c r="H350" s="38">
        <v>4.1099999999999998E-2</v>
      </c>
      <c r="I350" s="38">
        <v>0.13389999999999999</v>
      </c>
      <c r="J350" s="38">
        <v>2.12E-2</v>
      </c>
      <c r="K350" s="38">
        <v>3.2500000000000001E-2</v>
      </c>
      <c r="L350" s="38">
        <v>1.7100000000000001E-2</v>
      </c>
      <c r="M350" s="38">
        <v>2.5999999999999999E-2</v>
      </c>
      <c r="N350" s="38">
        <v>0.13320000000000001</v>
      </c>
      <c r="O350" s="38">
        <v>1.89E-2</v>
      </c>
      <c r="P350" s="38">
        <v>0</v>
      </c>
      <c r="Q350" s="38">
        <v>3.8600000000000002E-2</v>
      </c>
      <c r="R350" s="38">
        <v>1.9E-2</v>
      </c>
      <c r="S350" s="38">
        <v>4.1999999999999997E-3</v>
      </c>
      <c r="T350" s="38">
        <v>5.3999999999999999E-2</v>
      </c>
      <c r="U350" s="38">
        <v>1.78E-2</v>
      </c>
      <c r="V350" s="38">
        <v>3.6700000000000003E-2</v>
      </c>
      <c r="W350" s="38">
        <v>4.7199999999999999E-2</v>
      </c>
      <c r="X350" s="38">
        <v>6.3899999999999998E-2</v>
      </c>
      <c r="Y350" s="38">
        <v>2.5999999999999999E-3</v>
      </c>
      <c r="Z350" s="5">
        <v>0</v>
      </c>
      <c r="AA350" s="5">
        <v>8.0000000000000004E-4</v>
      </c>
      <c r="AB350" s="5">
        <v>0</v>
      </c>
      <c r="AC350" s="67"/>
      <c r="AD350" s="55"/>
    </row>
    <row r="351" spans="1:30" s="52" customFormat="1">
      <c r="A351" s="97"/>
      <c r="B351" s="84"/>
      <c r="C351" s="199"/>
      <c r="D351" s="6">
        <f t="shared" ref="D351" si="655">$C350*D350</f>
        <v>9339.1323300000004</v>
      </c>
      <c r="E351" s="6">
        <f t="shared" ref="E351" si="656">$C350*E350</f>
        <v>77429.897136</v>
      </c>
      <c r="F351" s="6">
        <f t="shared" ref="F351:AB351" si="657">$C350*F350</f>
        <v>32602.061952</v>
      </c>
      <c r="G351" s="6">
        <f t="shared" si="657"/>
        <v>45507.044807999999</v>
      </c>
      <c r="H351" s="6">
        <f t="shared" si="657"/>
        <v>23262.929622</v>
      </c>
      <c r="I351" s="6">
        <f t="shared" si="657"/>
        <v>75788.473878000004</v>
      </c>
      <c r="J351" s="6">
        <f t="shared" si="657"/>
        <v>11999.370024</v>
      </c>
      <c r="K351" s="6">
        <f t="shared" si="657"/>
        <v>18395.26065</v>
      </c>
      <c r="L351" s="6">
        <f t="shared" si="657"/>
        <v>9678.7371419999999</v>
      </c>
      <c r="M351" s="6">
        <f t="shared" si="657"/>
        <v>14716.20852</v>
      </c>
      <c r="N351" s="6">
        <f t="shared" si="657"/>
        <v>75392.268264000013</v>
      </c>
      <c r="O351" s="6">
        <f t="shared" si="657"/>
        <v>10697.551578000001</v>
      </c>
      <c r="P351" s="6">
        <f t="shared" si="657"/>
        <v>0</v>
      </c>
      <c r="Q351" s="6">
        <f t="shared" si="657"/>
        <v>21847.909572</v>
      </c>
      <c r="R351" s="6">
        <f t="shared" si="657"/>
        <v>10754.15238</v>
      </c>
      <c r="S351" s="6">
        <f t="shared" si="657"/>
        <v>2377.2336839999998</v>
      </c>
      <c r="T351" s="6">
        <f t="shared" si="657"/>
        <v>30564.433079999999</v>
      </c>
      <c r="U351" s="6">
        <f t="shared" si="657"/>
        <v>10074.942756</v>
      </c>
      <c r="V351" s="6">
        <f t="shared" si="657"/>
        <v>20772.494334000003</v>
      </c>
      <c r="W351" s="6">
        <f t="shared" si="657"/>
        <v>26715.578544</v>
      </c>
      <c r="X351" s="6">
        <f t="shared" si="657"/>
        <v>36167.912477999998</v>
      </c>
      <c r="Y351" s="6">
        <f t="shared" si="657"/>
        <v>1471.620852</v>
      </c>
      <c r="Z351" s="6">
        <f t="shared" si="657"/>
        <v>0</v>
      </c>
      <c r="AA351" s="6">
        <f t="shared" si="657"/>
        <v>452.80641600000001</v>
      </c>
      <c r="AB351" s="6">
        <f t="shared" si="657"/>
        <v>0</v>
      </c>
      <c r="AC351" s="67"/>
      <c r="AD351" s="55"/>
    </row>
    <row r="352" spans="1:30" s="52" customFormat="1">
      <c r="A352" s="96" t="s">
        <v>430</v>
      </c>
      <c r="B352" s="75">
        <f>13584192.38/2</f>
        <v>6792096.1900000004</v>
      </c>
      <c r="C352" s="199">
        <f t="shared" si="654"/>
        <v>566008.02</v>
      </c>
      <c r="D352" s="5"/>
      <c r="E352" s="5"/>
      <c r="F352" s="5"/>
      <c r="G352" s="5"/>
      <c r="H352" s="5">
        <v>0.1003</v>
      </c>
      <c r="I352" s="5"/>
      <c r="J352" s="5"/>
      <c r="K352" s="5"/>
      <c r="L352" s="5"/>
      <c r="M352" s="5"/>
      <c r="N352" s="5">
        <v>0.76119999999999999</v>
      </c>
      <c r="O352" s="5">
        <v>3.3E-3</v>
      </c>
      <c r="P352" s="5"/>
      <c r="Q352" s="5"/>
      <c r="R352" s="5"/>
      <c r="S352" s="5"/>
      <c r="T352" s="5"/>
      <c r="U352" s="5"/>
      <c r="V352" s="5">
        <v>0.13519999999999999</v>
      </c>
      <c r="W352" s="5"/>
      <c r="X352" s="5"/>
      <c r="Y352" s="5"/>
      <c r="Z352" s="5"/>
      <c r="AA352" s="5"/>
      <c r="AB352" s="5"/>
      <c r="AC352" s="67"/>
      <c r="AD352" s="55"/>
    </row>
    <row r="353" spans="1:30" s="52" customFormat="1">
      <c r="A353" s="97"/>
      <c r="B353" s="74"/>
      <c r="C353" s="199"/>
      <c r="D353" s="6">
        <f t="shared" ref="D353" si="658">$C352*D352</f>
        <v>0</v>
      </c>
      <c r="E353" s="6">
        <f t="shared" ref="E353" si="659">$C352*E352</f>
        <v>0</v>
      </c>
      <c r="F353" s="6">
        <f t="shared" ref="F353:O353" si="660">$C352*F352</f>
        <v>0</v>
      </c>
      <c r="G353" s="6">
        <f t="shared" si="660"/>
        <v>0</v>
      </c>
      <c r="H353" s="6">
        <f t="shared" si="660"/>
        <v>56770.604405999999</v>
      </c>
      <c r="I353" s="6">
        <f t="shared" si="660"/>
        <v>0</v>
      </c>
      <c r="J353" s="6">
        <f t="shared" si="660"/>
        <v>0</v>
      </c>
      <c r="K353" s="6">
        <f t="shared" si="660"/>
        <v>0</v>
      </c>
      <c r="L353" s="6">
        <f t="shared" si="660"/>
        <v>0</v>
      </c>
      <c r="M353" s="6">
        <f t="shared" si="660"/>
        <v>0</v>
      </c>
      <c r="N353" s="6">
        <f t="shared" si="660"/>
        <v>430845.30482399999</v>
      </c>
      <c r="O353" s="6">
        <f t="shared" si="660"/>
        <v>1867.826466</v>
      </c>
      <c r="P353" s="6">
        <f t="shared" ref="P353" si="661">$C352*P352</f>
        <v>0</v>
      </c>
      <c r="Q353" s="6">
        <f t="shared" ref="Q353" si="662">$C352*Q352</f>
        <v>0</v>
      </c>
      <c r="R353" s="6">
        <f t="shared" ref="R353:AB353" si="663">$C352*R352</f>
        <v>0</v>
      </c>
      <c r="S353" s="6">
        <f t="shared" si="663"/>
        <v>0</v>
      </c>
      <c r="T353" s="6">
        <f t="shared" si="663"/>
        <v>0</v>
      </c>
      <c r="U353" s="6">
        <f t="shared" si="663"/>
        <v>0</v>
      </c>
      <c r="V353" s="6">
        <f t="shared" si="663"/>
        <v>76524.284304000001</v>
      </c>
      <c r="W353" s="6">
        <f t="shared" si="663"/>
        <v>0</v>
      </c>
      <c r="X353" s="6">
        <f t="shared" si="663"/>
        <v>0</v>
      </c>
      <c r="Y353" s="6">
        <f t="shared" si="663"/>
        <v>0</v>
      </c>
      <c r="Z353" s="6">
        <f t="shared" si="663"/>
        <v>0</v>
      </c>
      <c r="AA353" s="6">
        <f t="shared" si="663"/>
        <v>0</v>
      </c>
      <c r="AB353" s="6">
        <f t="shared" si="663"/>
        <v>0</v>
      </c>
      <c r="AC353" s="67"/>
      <c r="AD353" s="55"/>
    </row>
    <row r="354" spans="1:30" s="52" customFormat="1">
      <c r="A354" s="96" t="s">
        <v>233</v>
      </c>
      <c r="B354" s="75">
        <f>193226.59/2</f>
        <v>96613.294999999998</v>
      </c>
      <c r="C354" s="199">
        <f t="shared" si="654"/>
        <v>8051.11</v>
      </c>
      <c r="D354" s="38">
        <v>1.6500000000000001E-2</v>
      </c>
      <c r="E354" s="38">
        <v>0.1368</v>
      </c>
      <c r="F354" s="38">
        <v>5.7599999999999998E-2</v>
      </c>
      <c r="G354" s="38">
        <v>8.0399999999999999E-2</v>
      </c>
      <c r="H354" s="38">
        <v>4.1099999999999998E-2</v>
      </c>
      <c r="I354" s="38">
        <v>0.13389999999999999</v>
      </c>
      <c r="J354" s="38">
        <v>2.12E-2</v>
      </c>
      <c r="K354" s="38">
        <v>3.2500000000000001E-2</v>
      </c>
      <c r="L354" s="38">
        <v>1.7100000000000001E-2</v>
      </c>
      <c r="M354" s="38">
        <v>2.5999999999999999E-2</v>
      </c>
      <c r="N354" s="38">
        <v>0.13320000000000001</v>
      </c>
      <c r="O354" s="38">
        <v>1.89E-2</v>
      </c>
      <c r="P354" s="38">
        <v>0</v>
      </c>
      <c r="Q354" s="38">
        <v>3.8600000000000002E-2</v>
      </c>
      <c r="R354" s="38">
        <v>1.9E-2</v>
      </c>
      <c r="S354" s="38">
        <v>4.1999999999999997E-3</v>
      </c>
      <c r="T354" s="38">
        <v>5.3999999999999999E-2</v>
      </c>
      <c r="U354" s="38">
        <v>1.78E-2</v>
      </c>
      <c r="V354" s="38">
        <v>3.6700000000000003E-2</v>
      </c>
      <c r="W354" s="38">
        <v>4.7199999999999999E-2</v>
      </c>
      <c r="X354" s="38">
        <v>6.3899999999999998E-2</v>
      </c>
      <c r="Y354" s="38">
        <v>2.5999999999999999E-3</v>
      </c>
      <c r="Z354" s="5">
        <v>0</v>
      </c>
      <c r="AA354" s="5">
        <v>8.0000000000000004E-4</v>
      </c>
      <c r="AB354" s="5">
        <v>0</v>
      </c>
      <c r="AC354" s="67"/>
      <c r="AD354" s="55"/>
    </row>
    <row r="355" spans="1:30" s="52" customFormat="1">
      <c r="A355" s="97"/>
      <c r="B355" s="84"/>
      <c r="C355" s="199"/>
      <c r="D355" s="6">
        <f t="shared" ref="D355" si="664">$C354*D354</f>
        <v>132.84331499999999</v>
      </c>
      <c r="E355" s="6">
        <f t="shared" ref="E355" si="665">$C354*E354</f>
        <v>1101.391848</v>
      </c>
      <c r="F355" s="6">
        <f t="shared" ref="F355:AB355" si="666">$C354*F354</f>
        <v>463.74393599999996</v>
      </c>
      <c r="G355" s="6">
        <f t="shared" si="666"/>
        <v>647.30924399999992</v>
      </c>
      <c r="H355" s="6">
        <f t="shared" si="666"/>
        <v>330.90062099999994</v>
      </c>
      <c r="I355" s="6">
        <f t="shared" si="666"/>
        <v>1078.0436289999998</v>
      </c>
      <c r="J355" s="6">
        <f t="shared" si="666"/>
        <v>170.68353199999999</v>
      </c>
      <c r="K355" s="6">
        <f t="shared" si="666"/>
        <v>261.66107499999998</v>
      </c>
      <c r="L355" s="6">
        <f t="shared" si="666"/>
        <v>137.673981</v>
      </c>
      <c r="M355" s="6">
        <f t="shared" si="666"/>
        <v>209.32885999999999</v>
      </c>
      <c r="N355" s="6">
        <f t="shared" si="666"/>
        <v>1072.407852</v>
      </c>
      <c r="O355" s="6">
        <f t="shared" si="666"/>
        <v>152.16597899999999</v>
      </c>
      <c r="P355" s="6">
        <f t="shared" si="666"/>
        <v>0</v>
      </c>
      <c r="Q355" s="6">
        <f t="shared" si="666"/>
        <v>310.77284600000002</v>
      </c>
      <c r="R355" s="6">
        <f t="shared" si="666"/>
        <v>152.97109</v>
      </c>
      <c r="S355" s="6">
        <f t="shared" si="666"/>
        <v>33.814661999999998</v>
      </c>
      <c r="T355" s="6">
        <f t="shared" si="666"/>
        <v>434.75993999999997</v>
      </c>
      <c r="U355" s="6">
        <f t="shared" si="666"/>
        <v>143.30975799999999</v>
      </c>
      <c r="V355" s="6">
        <f t="shared" si="666"/>
        <v>295.47573700000004</v>
      </c>
      <c r="W355" s="6">
        <f t="shared" si="666"/>
        <v>380.01239199999998</v>
      </c>
      <c r="X355" s="6">
        <f t="shared" si="666"/>
        <v>514.46592899999996</v>
      </c>
      <c r="Y355" s="6">
        <f t="shared" si="666"/>
        <v>20.932886</v>
      </c>
      <c r="Z355" s="6">
        <f t="shared" si="666"/>
        <v>0</v>
      </c>
      <c r="AA355" s="6">
        <f t="shared" si="666"/>
        <v>6.4408880000000002</v>
      </c>
      <c r="AB355" s="6">
        <f t="shared" si="666"/>
        <v>0</v>
      </c>
      <c r="AC355" s="67"/>
      <c r="AD355" s="55"/>
    </row>
    <row r="356" spans="1:30" s="52" customFormat="1">
      <c r="A356" s="96" t="s">
        <v>431</v>
      </c>
      <c r="B356" s="75">
        <f>193226.59/2</f>
        <v>96613.294999999998</v>
      </c>
      <c r="C356" s="199">
        <f t="shared" si="654"/>
        <v>8051.11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>
        <v>1</v>
      </c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67"/>
      <c r="AD356" s="55"/>
    </row>
    <row r="357" spans="1:30" s="52" customFormat="1">
      <c r="A357" s="97"/>
      <c r="B357" s="74"/>
      <c r="C357" s="199"/>
      <c r="D357" s="6">
        <f t="shared" ref="D357" si="667">$C356*D356</f>
        <v>0</v>
      </c>
      <c r="E357" s="6">
        <f t="shared" ref="E357" si="668">$C356*E356</f>
        <v>0</v>
      </c>
      <c r="F357" s="6">
        <f t="shared" ref="F357:O357" si="669">$C356*F356</f>
        <v>0</v>
      </c>
      <c r="G357" s="6">
        <f t="shared" si="669"/>
        <v>0</v>
      </c>
      <c r="H357" s="6">
        <f t="shared" si="669"/>
        <v>0</v>
      </c>
      <c r="I357" s="6">
        <f t="shared" si="669"/>
        <v>0</v>
      </c>
      <c r="J357" s="6">
        <f t="shared" si="669"/>
        <v>0</v>
      </c>
      <c r="K357" s="6">
        <f t="shared" si="669"/>
        <v>0</v>
      </c>
      <c r="L357" s="6">
        <f t="shared" si="669"/>
        <v>0</v>
      </c>
      <c r="M357" s="6">
        <f t="shared" si="669"/>
        <v>0</v>
      </c>
      <c r="N357" s="6">
        <f t="shared" si="669"/>
        <v>8051.11</v>
      </c>
      <c r="O357" s="6">
        <f t="shared" si="669"/>
        <v>0</v>
      </c>
      <c r="P357" s="6">
        <f t="shared" ref="P357" si="670">$C356*P356</f>
        <v>0</v>
      </c>
      <c r="Q357" s="6">
        <f t="shared" ref="Q357" si="671">$C356*Q356</f>
        <v>0</v>
      </c>
      <c r="R357" s="6">
        <f t="shared" ref="R357:AB357" si="672">$C356*R356</f>
        <v>0</v>
      </c>
      <c r="S357" s="6">
        <f t="shared" si="672"/>
        <v>0</v>
      </c>
      <c r="T357" s="6">
        <f t="shared" si="672"/>
        <v>0</v>
      </c>
      <c r="U357" s="6">
        <f t="shared" si="672"/>
        <v>0</v>
      </c>
      <c r="V357" s="6">
        <f t="shared" si="672"/>
        <v>0</v>
      </c>
      <c r="W357" s="6">
        <f t="shared" si="672"/>
        <v>0</v>
      </c>
      <c r="X357" s="6">
        <f t="shared" si="672"/>
        <v>0</v>
      </c>
      <c r="Y357" s="6">
        <f t="shared" si="672"/>
        <v>0</v>
      </c>
      <c r="Z357" s="6">
        <f t="shared" si="672"/>
        <v>0</v>
      </c>
      <c r="AA357" s="6">
        <f t="shared" si="672"/>
        <v>0</v>
      </c>
      <c r="AB357" s="6">
        <f t="shared" si="672"/>
        <v>0</v>
      </c>
      <c r="AC357" s="67"/>
      <c r="AD357" s="55"/>
    </row>
    <row r="358" spans="1:30" s="52" customFormat="1">
      <c r="A358" s="99" t="s">
        <v>234</v>
      </c>
      <c r="B358" s="75">
        <v>410728.86</v>
      </c>
      <c r="C358" s="199">
        <f t="shared" si="654"/>
        <v>34227.410000000003</v>
      </c>
      <c r="D358" s="38">
        <v>6.6E-3</v>
      </c>
      <c r="E358" s="38"/>
      <c r="F358" s="38">
        <v>3.5900000000000001E-2</v>
      </c>
      <c r="G358" s="38"/>
      <c r="H358" s="38"/>
      <c r="I358" s="38"/>
      <c r="J358" s="38"/>
      <c r="K358" s="38"/>
      <c r="L358" s="38"/>
      <c r="M358" s="38">
        <v>9.1000000000000004E-3</v>
      </c>
      <c r="N358" s="38">
        <v>0.9294</v>
      </c>
      <c r="O358" s="38"/>
      <c r="P358" s="38"/>
      <c r="Q358" s="38"/>
      <c r="R358" s="38"/>
      <c r="S358" s="38"/>
      <c r="T358" s="38">
        <v>1.9E-2</v>
      </c>
      <c r="U358" s="38"/>
      <c r="V358" s="38"/>
      <c r="W358" s="38"/>
      <c r="X358" s="38"/>
      <c r="Y358" s="38"/>
      <c r="Z358" s="5"/>
      <c r="AA358" s="5"/>
      <c r="AB358" s="5"/>
      <c r="AC358" s="67"/>
      <c r="AD358" s="55"/>
    </row>
    <row r="359" spans="1:30" s="52" customFormat="1">
      <c r="A359" s="97"/>
      <c r="B359" s="194"/>
      <c r="C359" s="199"/>
      <c r="D359" s="6">
        <f t="shared" ref="D359" si="673">$C358*D358</f>
        <v>225.90090600000002</v>
      </c>
      <c r="E359" s="6">
        <f t="shared" ref="E359" si="674">$C358*E358</f>
        <v>0</v>
      </c>
      <c r="F359" s="6">
        <f t="shared" ref="F359:AB359" si="675">$C358*F358</f>
        <v>1228.7640190000002</v>
      </c>
      <c r="G359" s="6">
        <f t="shared" si="675"/>
        <v>0</v>
      </c>
      <c r="H359" s="6">
        <f t="shared" si="675"/>
        <v>0</v>
      </c>
      <c r="I359" s="6">
        <f t="shared" si="675"/>
        <v>0</v>
      </c>
      <c r="J359" s="6">
        <f t="shared" si="675"/>
        <v>0</v>
      </c>
      <c r="K359" s="6">
        <f t="shared" si="675"/>
        <v>0</v>
      </c>
      <c r="L359" s="6">
        <f t="shared" si="675"/>
        <v>0</v>
      </c>
      <c r="M359" s="6">
        <f t="shared" si="675"/>
        <v>311.46943100000004</v>
      </c>
      <c r="N359" s="6">
        <f t="shared" si="675"/>
        <v>31810.954854000003</v>
      </c>
      <c r="O359" s="6">
        <f t="shared" si="675"/>
        <v>0</v>
      </c>
      <c r="P359" s="6">
        <f t="shared" si="675"/>
        <v>0</v>
      </c>
      <c r="Q359" s="6">
        <f t="shared" si="675"/>
        <v>0</v>
      </c>
      <c r="R359" s="6">
        <f t="shared" si="675"/>
        <v>0</v>
      </c>
      <c r="S359" s="6">
        <f t="shared" si="675"/>
        <v>0</v>
      </c>
      <c r="T359" s="6">
        <f t="shared" si="675"/>
        <v>650.3207900000001</v>
      </c>
      <c r="U359" s="6">
        <f t="shared" si="675"/>
        <v>0</v>
      </c>
      <c r="V359" s="6">
        <f t="shared" si="675"/>
        <v>0</v>
      </c>
      <c r="W359" s="6">
        <f t="shared" si="675"/>
        <v>0</v>
      </c>
      <c r="X359" s="6">
        <f t="shared" si="675"/>
        <v>0</v>
      </c>
      <c r="Y359" s="6">
        <f t="shared" si="675"/>
        <v>0</v>
      </c>
      <c r="Z359" s="6">
        <f t="shared" si="675"/>
        <v>0</v>
      </c>
      <c r="AA359" s="6">
        <f t="shared" si="675"/>
        <v>0</v>
      </c>
      <c r="AB359" s="6">
        <f t="shared" si="675"/>
        <v>0</v>
      </c>
      <c r="AC359" s="67"/>
      <c r="AD359" s="55"/>
    </row>
    <row r="360" spans="1:30" s="52" customFormat="1">
      <c r="A360" s="99" t="s">
        <v>268</v>
      </c>
      <c r="B360" s="75">
        <v>2429543.84</v>
      </c>
      <c r="C360" s="199">
        <f t="shared" si="654"/>
        <v>202461.99</v>
      </c>
      <c r="D360" s="38"/>
      <c r="E360" s="38"/>
      <c r="F360" s="38">
        <v>4.2099999999999999E-2</v>
      </c>
      <c r="G360" s="38"/>
      <c r="H360" s="38">
        <v>0.1328</v>
      </c>
      <c r="I360" s="38"/>
      <c r="J360" s="38"/>
      <c r="K360" s="38"/>
      <c r="L360" s="38"/>
      <c r="M360" s="38">
        <v>1.09E-2</v>
      </c>
      <c r="N360" s="38">
        <v>0.59379999999999999</v>
      </c>
      <c r="O360" s="38"/>
      <c r="P360" s="38"/>
      <c r="Q360" s="38"/>
      <c r="R360" s="38"/>
      <c r="S360" s="38"/>
      <c r="T360" s="38"/>
      <c r="U360" s="38"/>
      <c r="V360" s="38">
        <v>0.22040000000000001</v>
      </c>
      <c r="W360" s="38"/>
      <c r="X360" s="38"/>
      <c r="Y360" s="38"/>
      <c r="Z360" s="5"/>
      <c r="AA360" s="5"/>
      <c r="AB360" s="5"/>
      <c r="AC360" s="67"/>
      <c r="AD360" s="55"/>
    </row>
    <row r="361" spans="1:30" s="52" customFormat="1">
      <c r="A361" s="97"/>
      <c r="B361" s="194"/>
      <c r="C361" s="199"/>
      <c r="D361" s="6">
        <f t="shared" ref="D361" si="676">$C360*D360</f>
        <v>0</v>
      </c>
      <c r="E361" s="6">
        <f t="shared" ref="E361" si="677">$C360*E360</f>
        <v>0</v>
      </c>
      <c r="F361" s="6">
        <f t="shared" ref="F361:AB361" si="678">$C360*F360</f>
        <v>8523.6497789999994</v>
      </c>
      <c r="G361" s="6">
        <f t="shared" si="678"/>
        <v>0</v>
      </c>
      <c r="H361" s="6">
        <f t="shared" si="678"/>
        <v>26886.952271999999</v>
      </c>
      <c r="I361" s="6">
        <f t="shared" si="678"/>
        <v>0</v>
      </c>
      <c r="J361" s="6">
        <f t="shared" si="678"/>
        <v>0</v>
      </c>
      <c r="K361" s="6">
        <f t="shared" si="678"/>
        <v>0</v>
      </c>
      <c r="L361" s="6">
        <f t="shared" si="678"/>
        <v>0</v>
      </c>
      <c r="M361" s="6">
        <f t="shared" si="678"/>
        <v>2206.8356909999998</v>
      </c>
      <c r="N361" s="6">
        <f t="shared" si="678"/>
        <v>120221.929662</v>
      </c>
      <c r="O361" s="6">
        <f t="shared" si="678"/>
        <v>0</v>
      </c>
      <c r="P361" s="6">
        <f t="shared" si="678"/>
        <v>0</v>
      </c>
      <c r="Q361" s="6">
        <f t="shared" si="678"/>
        <v>0</v>
      </c>
      <c r="R361" s="6">
        <f t="shared" si="678"/>
        <v>0</v>
      </c>
      <c r="S361" s="6">
        <f t="shared" si="678"/>
        <v>0</v>
      </c>
      <c r="T361" s="6">
        <f t="shared" si="678"/>
        <v>0</v>
      </c>
      <c r="U361" s="6">
        <f t="shared" si="678"/>
        <v>0</v>
      </c>
      <c r="V361" s="6">
        <f t="shared" si="678"/>
        <v>44622.622596000001</v>
      </c>
      <c r="W361" s="6">
        <f t="shared" si="678"/>
        <v>0</v>
      </c>
      <c r="X361" s="6">
        <f t="shared" si="678"/>
        <v>0</v>
      </c>
      <c r="Y361" s="6">
        <f t="shared" si="678"/>
        <v>0</v>
      </c>
      <c r="Z361" s="6">
        <f t="shared" si="678"/>
        <v>0</v>
      </c>
      <c r="AA361" s="6">
        <f t="shared" si="678"/>
        <v>0</v>
      </c>
      <c r="AB361" s="6">
        <f t="shared" si="678"/>
        <v>0</v>
      </c>
      <c r="AC361" s="67"/>
      <c r="AD361" s="55"/>
    </row>
    <row r="362" spans="1:30" s="52" customFormat="1">
      <c r="A362" s="99" t="s">
        <v>269</v>
      </c>
      <c r="B362" s="75">
        <v>2030461.7</v>
      </c>
      <c r="C362" s="199">
        <f t="shared" si="654"/>
        <v>169205.14</v>
      </c>
      <c r="D362" s="38"/>
      <c r="E362" s="38"/>
      <c r="F362" s="38">
        <v>5.8299999999999998E-2</v>
      </c>
      <c r="G362" s="38"/>
      <c r="H362" s="38">
        <v>4.7399999999999998E-2</v>
      </c>
      <c r="I362" s="38"/>
      <c r="J362" s="38"/>
      <c r="K362" s="38"/>
      <c r="L362" s="38"/>
      <c r="M362" s="38"/>
      <c r="N362" s="38">
        <v>0.81789999999999996</v>
      </c>
      <c r="O362" s="38"/>
      <c r="P362" s="38"/>
      <c r="Q362" s="38"/>
      <c r="R362" s="38"/>
      <c r="S362" s="38"/>
      <c r="T362" s="38"/>
      <c r="U362" s="38"/>
      <c r="V362" s="38">
        <v>7.6399999999999996E-2</v>
      </c>
      <c r="W362" s="38"/>
      <c r="X362" s="38"/>
      <c r="Y362" s="38"/>
      <c r="Z362" s="5"/>
      <c r="AA362" s="5"/>
      <c r="AB362" s="5"/>
      <c r="AC362" s="67"/>
      <c r="AD362" s="55"/>
    </row>
    <row r="363" spans="1:30" s="52" customFormat="1">
      <c r="A363" s="97"/>
      <c r="B363" s="194"/>
      <c r="C363" s="199"/>
      <c r="D363" s="6">
        <f t="shared" ref="D363" si="679">$C362*D362</f>
        <v>0</v>
      </c>
      <c r="E363" s="6">
        <f t="shared" ref="E363" si="680">$C362*E362</f>
        <v>0</v>
      </c>
      <c r="F363" s="6">
        <f t="shared" ref="F363:AB363" si="681">$C362*F362</f>
        <v>9864.659662</v>
      </c>
      <c r="G363" s="6">
        <f t="shared" si="681"/>
        <v>0</v>
      </c>
      <c r="H363" s="6">
        <f t="shared" si="681"/>
        <v>8020.3236360000001</v>
      </c>
      <c r="I363" s="6">
        <f t="shared" si="681"/>
        <v>0</v>
      </c>
      <c r="J363" s="6">
        <f t="shared" si="681"/>
        <v>0</v>
      </c>
      <c r="K363" s="6">
        <f t="shared" si="681"/>
        <v>0</v>
      </c>
      <c r="L363" s="6">
        <f t="shared" si="681"/>
        <v>0</v>
      </c>
      <c r="M363" s="6">
        <f t="shared" si="681"/>
        <v>0</v>
      </c>
      <c r="N363" s="6">
        <f t="shared" si="681"/>
        <v>138392.88400600001</v>
      </c>
      <c r="O363" s="6">
        <f t="shared" si="681"/>
        <v>0</v>
      </c>
      <c r="P363" s="6">
        <f t="shared" si="681"/>
        <v>0</v>
      </c>
      <c r="Q363" s="6">
        <f t="shared" si="681"/>
        <v>0</v>
      </c>
      <c r="R363" s="6">
        <f t="shared" si="681"/>
        <v>0</v>
      </c>
      <c r="S363" s="6">
        <f t="shared" si="681"/>
        <v>0</v>
      </c>
      <c r="T363" s="6">
        <f t="shared" si="681"/>
        <v>0</v>
      </c>
      <c r="U363" s="6">
        <f t="shared" si="681"/>
        <v>0</v>
      </c>
      <c r="V363" s="6">
        <f t="shared" si="681"/>
        <v>12927.272696</v>
      </c>
      <c r="W363" s="6">
        <f t="shared" si="681"/>
        <v>0</v>
      </c>
      <c r="X363" s="6">
        <f t="shared" si="681"/>
        <v>0</v>
      </c>
      <c r="Y363" s="6">
        <f t="shared" si="681"/>
        <v>0</v>
      </c>
      <c r="Z363" s="6">
        <f t="shared" si="681"/>
        <v>0</v>
      </c>
      <c r="AA363" s="6">
        <f t="shared" si="681"/>
        <v>0</v>
      </c>
      <c r="AB363" s="6">
        <f t="shared" si="681"/>
        <v>0</v>
      </c>
      <c r="AC363" s="67"/>
      <c r="AD363" s="55"/>
    </row>
    <row r="364" spans="1:30" s="52" customFormat="1">
      <c r="A364" s="99" t="s">
        <v>270</v>
      </c>
      <c r="B364" s="75">
        <v>357468.77</v>
      </c>
      <c r="C364" s="199">
        <f t="shared" si="654"/>
        <v>29789.06</v>
      </c>
      <c r="D364" s="38"/>
      <c r="E364" s="38"/>
      <c r="F364" s="38">
        <v>6.3100000000000003E-2</v>
      </c>
      <c r="G364" s="38"/>
      <c r="H364" s="38">
        <v>3.8100000000000002E-2</v>
      </c>
      <c r="I364" s="38"/>
      <c r="J364" s="38"/>
      <c r="K364" s="38"/>
      <c r="L364" s="38"/>
      <c r="M364" s="38"/>
      <c r="N364" s="38">
        <v>0.81899999999999995</v>
      </c>
      <c r="O364" s="38"/>
      <c r="P364" s="38"/>
      <c r="Q364" s="38"/>
      <c r="R364" s="38"/>
      <c r="S364" s="38"/>
      <c r="T364" s="38"/>
      <c r="U364" s="38"/>
      <c r="V364" s="38">
        <v>7.9799999999999996E-2</v>
      </c>
      <c r="W364" s="38"/>
      <c r="X364" s="38"/>
      <c r="Y364" s="38"/>
      <c r="Z364" s="5"/>
      <c r="AA364" s="5"/>
      <c r="AB364" s="5"/>
      <c r="AC364" s="67"/>
      <c r="AD364" s="55"/>
    </row>
    <row r="365" spans="1:30" s="52" customFormat="1">
      <c r="A365" s="97"/>
      <c r="B365" s="194"/>
      <c r="C365" s="199"/>
      <c r="D365" s="6">
        <f t="shared" ref="D365" si="682">$C364*D364</f>
        <v>0</v>
      </c>
      <c r="E365" s="6">
        <f t="shared" ref="E365" si="683">$C364*E364</f>
        <v>0</v>
      </c>
      <c r="F365" s="6">
        <f t="shared" ref="F365:AB365" si="684">$C364*F364</f>
        <v>1879.6896860000002</v>
      </c>
      <c r="G365" s="6">
        <f t="shared" si="684"/>
        <v>0</v>
      </c>
      <c r="H365" s="6">
        <f t="shared" si="684"/>
        <v>1134.9631860000002</v>
      </c>
      <c r="I365" s="6">
        <f t="shared" si="684"/>
        <v>0</v>
      </c>
      <c r="J365" s="6">
        <f t="shared" si="684"/>
        <v>0</v>
      </c>
      <c r="K365" s="6">
        <f t="shared" si="684"/>
        <v>0</v>
      </c>
      <c r="L365" s="6">
        <f t="shared" si="684"/>
        <v>0</v>
      </c>
      <c r="M365" s="6">
        <f t="shared" si="684"/>
        <v>0</v>
      </c>
      <c r="N365" s="6">
        <f t="shared" si="684"/>
        <v>24397.240139999998</v>
      </c>
      <c r="O365" s="6">
        <f t="shared" si="684"/>
        <v>0</v>
      </c>
      <c r="P365" s="6">
        <f t="shared" si="684"/>
        <v>0</v>
      </c>
      <c r="Q365" s="6">
        <f t="shared" si="684"/>
        <v>0</v>
      </c>
      <c r="R365" s="6">
        <f t="shared" si="684"/>
        <v>0</v>
      </c>
      <c r="S365" s="6">
        <f t="shared" si="684"/>
        <v>0</v>
      </c>
      <c r="T365" s="6">
        <f t="shared" si="684"/>
        <v>0</v>
      </c>
      <c r="U365" s="6">
        <f t="shared" si="684"/>
        <v>0</v>
      </c>
      <c r="V365" s="6">
        <f t="shared" si="684"/>
        <v>2377.1669879999999</v>
      </c>
      <c r="W365" s="6">
        <f t="shared" si="684"/>
        <v>0</v>
      </c>
      <c r="X365" s="6">
        <f t="shared" si="684"/>
        <v>0</v>
      </c>
      <c r="Y365" s="6">
        <f t="shared" si="684"/>
        <v>0</v>
      </c>
      <c r="Z365" s="6">
        <f t="shared" si="684"/>
        <v>0</v>
      </c>
      <c r="AA365" s="6">
        <f t="shared" si="684"/>
        <v>0</v>
      </c>
      <c r="AB365" s="6">
        <f t="shared" si="684"/>
        <v>0</v>
      </c>
      <c r="AC365" s="67"/>
      <c r="AD365" s="55"/>
    </row>
    <row r="366" spans="1:30" s="52" customFormat="1">
      <c r="A366" s="99" t="s">
        <v>271</v>
      </c>
      <c r="B366" s="75">
        <v>10600529.26</v>
      </c>
      <c r="C366" s="199">
        <f t="shared" si="654"/>
        <v>883377.44</v>
      </c>
      <c r="D366" s="38"/>
      <c r="E366" s="38"/>
      <c r="F366" s="38"/>
      <c r="G366" s="38"/>
      <c r="H366" s="38"/>
      <c r="I366" s="38"/>
      <c r="J366" s="38"/>
      <c r="K366" s="38">
        <v>4.5999999999999999E-3</v>
      </c>
      <c r="L366" s="38"/>
      <c r="M366" s="38"/>
      <c r="N366" s="38">
        <v>0.99539999999999995</v>
      </c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5"/>
      <c r="AA366" s="5"/>
      <c r="AB366" s="5"/>
      <c r="AC366" s="67"/>
      <c r="AD366" s="55"/>
    </row>
    <row r="367" spans="1:30" s="52" customFormat="1">
      <c r="A367" s="97"/>
      <c r="B367" s="194"/>
      <c r="C367" s="199"/>
      <c r="D367" s="6">
        <f t="shared" ref="D367" si="685">$C366*D366</f>
        <v>0</v>
      </c>
      <c r="E367" s="6">
        <f t="shared" ref="E367" si="686">$C366*E366</f>
        <v>0</v>
      </c>
      <c r="F367" s="6">
        <f t="shared" ref="F367:AB367" si="687">$C366*F366</f>
        <v>0</v>
      </c>
      <c r="G367" s="6">
        <f t="shared" si="687"/>
        <v>0</v>
      </c>
      <c r="H367" s="6">
        <f t="shared" si="687"/>
        <v>0</v>
      </c>
      <c r="I367" s="6">
        <f t="shared" si="687"/>
        <v>0</v>
      </c>
      <c r="J367" s="6">
        <f t="shared" si="687"/>
        <v>0</v>
      </c>
      <c r="K367" s="6">
        <f t="shared" si="687"/>
        <v>4063.5362239999995</v>
      </c>
      <c r="L367" s="6">
        <f t="shared" si="687"/>
        <v>0</v>
      </c>
      <c r="M367" s="6">
        <f t="shared" si="687"/>
        <v>0</v>
      </c>
      <c r="N367" s="6">
        <f t="shared" si="687"/>
        <v>879313.9037759999</v>
      </c>
      <c r="O367" s="6">
        <f t="shared" si="687"/>
        <v>0</v>
      </c>
      <c r="P367" s="6">
        <f t="shared" si="687"/>
        <v>0</v>
      </c>
      <c r="Q367" s="6">
        <f t="shared" si="687"/>
        <v>0</v>
      </c>
      <c r="R367" s="6">
        <f t="shared" si="687"/>
        <v>0</v>
      </c>
      <c r="S367" s="6">
        <f t="shared" si="687"/>
        <v>0</v>
      </c>
      <c r="T367" s="6">
        <f t="shared" si="687"/>
        <v>0</v>
      </c>
      <c r="U367" s="6">
        <f t="shared" si="687"/>
        <v>0</v>
      </c>
      <c r="V367" s="6">
        <f t="shared" si="687"/>
        <v>0</v>
      </c>
      <c r="W367" s="6">
        <f t="shared" si="687"/>
        <v>0</v>
      </c>
      <c r="X367" s="6">
        <f t="shared" si="687"/>
        <v>0</v>
      </c>
      <c r="Y367" s="6">
        <f t="shared" si="687"/>
        <v>0</v>
      </c>
      <c r="Z367" s="6">
        <f t="shared" si="687"/>
        <v>0</v>
      </c>
      <c r="AA367" s="6">
        <f t="shared" si="687"/>
        <v>0</v>
      </c>
      <c r="AB367" s="6">
        <f t="shared" si="687"/>
        <v>0</v>
      </c>
      <c r="AC367" s="67"/>
      <c r="AD367" s="55"/>
    </row>
    <row r="368" spans="1:30" s="52" customFormat="1">
      <c r="A368" s="99" t="s">
        <v>272</v>
      </c>
      <c r="B368" s="75">
        <v>343350.79</v>
      </c>
      <c r="C368" s="199">
        <f t="shared" si="654"/>
        <v>28612.57</v>
      </c>
      <c r="D368" s="38"/>
      <c r="E368" s="38"/>
      <c r="F368" s="38">
        <v>8.6599999999999996E-2</v>
      </c>
      <c r="G368" s="38"/>
      <c r="H368" s="38">
        <v>0.1095</v>
      </c>
      <c r="I368" s="38"/>
      <c r="J368" s="38"/>
      <c r="K368" s="38"/>
      <c r="L368" s="38"/>
      <c r="M368" s="38"/>
      <c r="N368" s="38">
        <v>0.63300000000000001</v>
      </c>
      <c r="O368" s="38"/>
      <c r="P368" s="38"/>
      <c r="Q368" s="38"/>
      <c r="R368" s="38"/>
      <c r="S368" s="38"/>
      <c r="T368" s="38"/>
      <c r="U368" s="38"/>
      <c r="V368" s="38">
        <v>0.1709</v>
      </c>
      <c r="W368" s="38"/>
      <c r="X368" s="38"/>
      <c r="Y368" s="38"/>
      <c r="Z368" s="5"/>
      <c r="AA368" s="5"/>
      <c r="AB368" s="5"/>
      <c r="AC368" s="67"/>
      <c r="AD368" s="55"/>
    </row>
    <row r="369" spans="1:30" s="52" customFormat="1">
      <c r="A369" s="97"/>
      <c r="B369" s="194"/>
      <c r="C369" s="199"/>
      <c r="D369" s="6">
        <f t="shared" ref="D369" si="688">$C368*D368</f>
        <v>0</v>
      </c>
      <c r="E369" s="6">
        <f t="shared" ref="E369" si="689">$C368*E368</f>
        <v>0</v>
      </c>
      <c r="F369" s="6">
        <f t="shared" ref="F369:AB369" si="690">$C368*F368</f>
        <v>2477.8485619999997</v>
      </c>
      <c r="G369" s="6">
        <f t="shared" si="690"/>
        <v>0</v>
      </c>
      <c r="H369" s="6">
        <f t="shared" si="690"/>
        <v>3133.076415</v>
      </c>
      <c r="I369" s="6">
        <f t="shared" si="690"/>
        <v>0</v>
      </c>
      <c r="J369" s="6">
        <f t="shared" si="690"/>
        <v>0</v>
      </c>
      <c r="K369" s="6">
        <f t="shared" si="690"/>
        <v>0</v>
      </c>
      <c r="L369" s="6">
        <f t="shared" si="690"/>
        <v>0</v>
      </c>
      <c r="M369" s="6">
        <f t="shared" si="690"/>
        <v>0</v>
      </c>
      <c r="N369" s="6">
        <f t="shared" si="690"/>
        <v>18111.756809999999</v>
      </c>
      <c r="O369" s="6">
        <f t="shared" si="690"/>
        <v>0</v>
      </c>
      <c r="P369" s="6">
        <f t="shared" si="690"/>
        <v>0</v>
      </c>
      <c r="Q369" s="6">
        <f t="shared" si="690"/>
        <v>0</v>
      </c>
      <c r="R369" s="6">
        <f t="shared" si="690"/>
        <v>0</v>
      </c>
      <c r="S369" s="6">
        <f t="shared" si="690"/>
        <v>0</v>
      </c>
      <c r="T369" s="6">
        <f t="shared" si="690"/>
        <v>0</v>
      </c>
      <c r="U369" s="6">
        <f t="shared" si="690"/>
        <v>0</v>
      </c>
      <c r="V369" s="6">
        <f t="shared" si="690"/>
        <v>4889.8882130000002</v>
      </c>
      <c r="W369" s="6">
        <f t="shared" si="690"/>
        <v>0</v>
      </c>
      <c r="X369" s="6">
        <f t="shared" si="690"/>
        <v>0</v>
      </c>
      <c r="Y369" s="6">
        <f t="shared" si="690"/>
        <v>0</v>
      </c>
      <c r="Z369" s="6">
        <f t="shared" si="690"/>
        <v>0</v>
      </c>
      <c r="AA369" s="6">
        <f t="shared" si="690"/>
        <v>0</v>
      </c>
      <c r="AB369" s="6">
        <f t="shared" si="690"/>
        <v>0</v>
      </c>
      <c r="AC369" s="67"/>
      <c r="AD369" s="55"/>
    </row>
    <row r="370" spans="1:30" s="52" customFormat="1">
      <c r="A370" s="99" t="s">
        <v>279</v>
      </c>
      <c r="B370" s="75">
        <v>168491.21</v>
      </c>
      <c r="C370" s="199">
        <f t="shared" si="654"/>
        <v>14040.93</v>
      </c>
      <c r="D370" s="38"/>
      <c r="E370" s="38"/>
      <c r="F370" s="38">
        <v>5.8299999999999998E-2</v>
      </c>
      <c r="G370" s="38"/>
      <c r="H370" s="38">
        <v>6.25E-2</v>
      </c>
      <c r="I370" s="38"/>
      <c r="J370" s="38"/>
      <c r="K370" s="38"/>
      <c r="L370" s="38"/>
      <c r="M370" s="38"/>
      <c r="N370" s="38">
        <v>0.78380000000000005</v>
      </c>
      <c r="O370" s="38"/>
      <c r="P370" s="38"/>
      <c r="Q370" s="38"/>
      <c r="R370" s="38"/>
      <c r="S370" s="38"/>
      <c r="T370" s="38"/>
      <c r="U370" s="38"/>
      <c r="V370" s="38">
        <v>9.5399999999999999E-2</v>
      </c>
      <c r="W370" s="38"/>
      <c r="X370" s="38"/>
      <c r="Y370" s="38"/>
      <c r="Z370" s="5"/>
      <c r="AA370" s="5"/>
      <c r="AB370" s="5"/>
      <c r="AC370" s="67"/>
      <c r="AD370" s="55"/>
    </row>
    <row r="371" spans="1:30" s="52" customFormat="1">
      <c r="A371" s="97"/>
      <c r="B371" s="194"/>
      <c r="C371" s="199"/>
      <c r="D371" s="6">
        <f t="shared" ref="D371" si="691">$C370*D370</f>
        <v>0</v>
      </c>
      <c r="E371" s="6">
        <f t="shared" ref="E371" si="692">$C370*E370</f>
        <v>0</v>
      </c>
      <c r="F371" s="6">
        <f t="shared" ref="F371:AB371" si="693">$C370*F370</f>
        <v>818.58621900000003</v>
      </c>
      <c r="G371" s="6">
        <f t="shared" si="693"/>
        <v>0</v>
      </c>
      <c r="H371" s="6">
        <f t="shared" si="693"/>
        <v>877.55812500000002</v>
      </c>
      <c r="I371" s="6">
        <f t="shared" si="693"/>
        <v>0</v>
      </c>
      <c r="J371" s="6">
        <f t="shared" si="693"/>
        <v>0</v>
      </c>
      <c r="K371" s="6">
        <f t="shared" si="693"/>
        <v>0</v>
      </c>
      <c r="L371" s="6">
        <f t="shared" si="693"/>
        <v>0</v>
      </c>
      <c r="M371" s="6">
        <f t="shared" si="693"/>
        <v>0</v>
      </c>
      <c r="N371" s="6">
        <f t="shared" si="693"/>
        <v>11005.280934</v>
      </c>
      <c r="O371" s="6">
        <f t="shared" si="693"/>
        <v>0</v>
      </c>
      <c r="P371" s="6">
        <f t="shared" si="693"/>
        <v>0</v>
      </c>
      <c r="Q371" s="6">
        <f t="shared" si="693"/>
        <v>0</v>
      </c>
      <c r="R371" s="6">
        <f t="shared" si="693"/>
        <v>0</v>
      </c>
      <c r="S371" s="6">
        <f t="shared" si="693"/>
        <v>0</v>
      </c>
      <c r="T371" s="6">
        <f t="shared" si="693"/>
        <v>0</v>
      </c>
      <c r="U371" s="6">
        <f t="shared" si="693"/>
        <v>0</v>
      </c>
      <c r="V371" s="6">
        <f t="shared" si="693"/>
        <v>1339.5047219999999</v>
      </c>
      <c r="W371" s="6">
        <f t="shared" si="693"/>
        <v>0</v>
      </c>
      <c r="X371" s="6">
        <f t="shared" si="693"/>
        <v>0</v>
      </c>
      <c r="Y371" s="6">
        <f t="shared" si="693"/>
        <v>0</v>
      </c>
      <c r="Z371" s="6">
        <f t="shared" si="693"/>
        <v>0</v>
      </c>
      <c r="AA371" s="6">
        <f t="shared" si="693"/>
        <v>0</v>
      </c>
      <c r="AB371" s="6">
        <f t="shared" si="693"/>
        <v>0</v>
      </c>
      <c r="AC371" s="67"/>
      <c r="AD371" s="55"/>
    </row>
    <row r="372" spans="1:30" s="52" customFormat="1">
      <c r="A372" s="96" t="s">
        <v>273</v>
      </c>
      <c r="B372" s="75">
        <f>4990997.49/2</f>
        <v>2495498.7450000001</v>
      </c>
      <c r="C372" s="199">
        <f t="shared" si="654"/>
        <v>207958.23</v>
      </c>
      <c r="D372" s="38">
        <v>1.6500000000000001E-2</v>
      </c>
      <c r="E372" s="38">
        <v>0.1368</v>
      </c>
      <c r="F372" s="38">
        <v>5.7599999999999998E-2</v>
      </c>
      <c r="G372" s="38">
        <v>8.0399999999999999E-2</v>
      </c>
      <c r="H372" s="38">
        <v>4.1099999999999998E-2</v>
      </c>
      <c r="I372" s="38">
        <v>0.13389999999999999</v>
      </c>
      <c r="J372" s="38">
        <v>2.12E-2</v>
      </c>
      <c r="K372" s="38">
        <v>3.2500000000000001E-2</v>
      </c>
      <c r="L372" s="38">
        <v>1.7100000000000001E-2</v>
      </c>
      <c r="M372" s="38">
        <v>2.5999999999999999E-2</v>
      </c>
      <c r="N372" s="38">
        <v>0.13320000000000001</v>
      </c>
      <c r="O372" s="38">
        <v>1.89E-2</v>
      </c>
      <c r="P372" s="38">
        <v>0</v>
      </c>
      <c r="Q372" s="38">
        <v>3.8600000000000002E-2</v>
      </c>
      <c r="R372" s="38">
        <v>1.9E-2</v>
      </c>
      <c r="S372" s="38">
        <v>4.1999999999999997E-3</v>
      </c>
      <c r="T372" s="38">
        <v>5.3999999999999999E-2</v>
      </c>
      <c r="U372" s="38">
        <v>1.78E-2</v>
      </c>
      <c r="V372" s="38">
        <v>3.6700000000000003E-2</v>
      </c>
      <c r="W372" s="38">
        <v>4.7199999999999999E-2</v>
      </c>
      <c r="X372" s="38">
        <v>6.3899999999999998E-2</v>
      </c>
      <c r="Y372" s="38">
        <v>2.5999999999999999E-3</v>
      </c>
      <c r="Z372" s="5">
        <v>0</v>
      </c>
      <c r="AA372" s="5">
        <v>8.0000000000000004E-4</v>
      </c>
      <c r="AB372" s="5">
        <v>0</v>
      </c>
      <c r="AC372" s="67"/>
      <c r="AD372" s="55"/>
    </row>
    <row r="373" spans="1:30" s="52" customFormat="1">
      <c r="A373" s="97"/>
      <c r="B373" s="84"/>
      <c r="C373" s="199"/>
      <c r="D373" s="6">
        <f t="shared" ref="D373" si="694">$C372*D372</f>
        <v>3431.3107950000003</v>
      </c>
      <c r="E373" s="6">
        <f t="shared" ref="E373" si="695">$C372*E372</f>
        <v>28448.685864000003</v>
      </c>
      <c r="F373" s="6">
        <f t="shared" ref="F373:AB373" si="696">$C372*F372</f>
        <v>11978.394048</v>
      </c>
      <c r="G373" s="6">
        <f t="shared" si="696"/>
        <v>16719.841692000002</v>
      </c>
      <c r="H373" s="6">
        <f t="shared" si="696"/>
        <v>8547.0832530000007</v>
      </c>
      <c r="I373" s="6">
        <f t="shared" si="696"/>
        <v>27845.606996999999</v>
      </c>
      <c r="J373" s="6">
        <f t="shared" si="696"/>
        <v>4408.7144760000001</v>
      </c>
      <c r="K373" s="6">
        <f t="shared" si="696"/>
        <v>6758.6424750000006</v>
      </c>
      <c r="L373" s="6">
        <f t="shared" si="696"/>
        <v>3556.0857330000003</v>
      </c>
      <c r="M373" s="6">
        <f t="shared" si="696"/>
        <v>5406.9139800000003</v>
      </c>
      <c r="N373" s="6">
        <f t="shared" si="696"/>
        <v>27700.036236000004</v>
      </c>
      <c r="O373" s="6">
        <f t="shared" si="696"/>
        <v>3930.4105470000004</v>
      </c>
      <c r="P373" s="6">
        <f t="shared" si="696"/>
        <v>0</v>
      </c>
      <c r="Q373" s="6">
        <f t="shared" si="696"/>
        <v>8027.1876780000011</v>
      </c>
      <c r="R373" s="6">
        <f t="shared" si="696"/>
        <v>3951.2063699999999</v>
      </c>
      <c r="S373" s="6">
        <f t="shared" si="696"/>
        <v>873.42456600000003</v>
      </c>
      <c r="T373" s="6">
        <f t="shared" si="696"/>
        <v>11229.744420000001</v>
      </c>
      <c r="U373" s="6">
        <f t="shared" si="696"/>
        <v>3701.6564940000003</v>
      </c>
      <c r="V373" s="6">
        <f t="shared" si="696"/>
        <v>7632.0670410000012</v>
      </c>
      <c r="W373" s="6">
        <f t="shared" si="696"/>
        <v>9815.6284560000004</v>
      </c>
      <c r="X373" s="6">
        <f t="shared" si="696"/>
        <v>13288.530897000001</v>
      </c>
      <c r="Y373" s="6">
        <f t="shared" si="696"/>
        <v>540.69139800000005</v>
      </c>
      <c r="Z373" s="6">
        <f t="shared" si="696"/>
        <v>0</v>
      </c>
      <c r="AA373" s="6">
        <f t="shared" si="696"/>
        <v>166.36658400000002</v>
      </c>
      <c r="AB373" s="6">
        <f t="shared" si="696"/>
        <v>0</v>
      </c>
      <c r="AC373" s="67"/>
      <c r="AD373" s="55"/>
    </row>
    <row r="374" spans="1:30" s="52" customFormat="1">
      <c r="A374" s="96" t="s">
        <v>432</v>
      </c>
      <c r="B374" s="75">
        <f>4990997.49/2</f>
        <v>2495498.7450000001</v>
      </c>
      <c r="C374" s="199">
        <f t="shared" si="654"/>
        <v>207958.23</v>
      </c>
      <c r="D374" s="5"/>
      <c r="E374" s="5"/>
      <c r="F374" s="5"/>
      <c r="G374" s="5"/>
      <c r="H374" s="5">
        <v>0.11890000000000001</v>
      </c>
      <c r="I374" s="5"/>
      <c r="J374" s="5"/>
      <c r="K374" s="5"/>
      <c r="L374" s="5"/>
      <c r="M374" s="5"/>
      <c r="N374" s="5">
        <v>0.74019999999999997</v>
      </c>
      <c r="O374" s="5"/>
      <c r="P374" s="5"/>
      <c r="Q374" s="5"/>
      <c r="R374" s="5"/>
      <c r="S374" s="5"/>
      <c r="T374" s="5"/>
      <c r="U374" s="5"/>
      <c r="V374" s="5">
        <v>0.1409</v>
      </c>
      <c r="W374" s="5"/>
      <c r="X374" s="5"/>
      <c r="Y374" s="5"/>
      <c r="Z374" s="5"/>
      <c r="AA374" s="5"/>
      <c r="AB374" s="5"/>
      <c r="AC374" s="67"/>
      <c r="AD374" s="55"/>
    </row>
    <row r="375" spans="1:30" s="52" customFormat="1">
      <c r="A375" s="97"/>
      <c r="B375" s="74"/>
      <c r="C375" s="199"/>
      <c r="D375" s="6">
        <f t="shared" ref="D375" si="697">$C374*D374</f>
        <v>0</v>
      </c>
      <c r="E375" s="6">
        <f t="shared" ref="E375" si="698">$C374*E374</f>
        <v>0</v>
      </c>
      <c r="F375" s="6">
        <f t="shared" ref="F375:O375" si="699">$C374*F374</f>
        <v>0</v>
      </c>
      <c r="G375" s="6">
        <f t="shared" si="699"/>
        <v>0</v>
      </c>
      <c r="H375" s="6">
        <f t="shared" si="699"/>
        <v>24726.233547000003</v>
      </c>
      <c r="I375" s="6">
        <f t="shared" si="699"/>
        <v>0</v>
      </c>
      <c r="J375" s="6">
        <f t="shared" si="699"/>
        <v>0</v>
      </c>
      <c r="K375" s="6">
        <f t="shared" si="699"/>
        <v>0</v>
      </c>
      <c r="L375" s="6">
        <f t="shared" si="699"/>
        <v>0</v>
      </c>
      <c r="M375" s="6">
        <f t="shared" si="699"/>
        <v>0</v>
      </c>
      <c r="N375" s="6">
        <f t="shared" si="699"/>
        <v>153930.68184599999</v>
      </c>
      <c r="O375" s="6">
        <f t="shared" si="699"/>
        <v>0</v>
      </c>
      <c r="P375" s="6">
        <f t="shared" ref="P375" si="700">$C374*P374</f>
        <v>0</v>
      </c>
      <c r="Q375" s="6">
        <f t="shared" ref="Q375" si="701">$C374*Q374</f>
        <v>0</v>
      </c>
      <c r="R375" s="6">
        <f t="shared" ref="R375:AB375" si="702">$C374*R374</f>
        <v>0</v>
      </c>
      <c r="S375" s="6">
        <f t="shared" si="702"/>
        <v>0</v>
      </c>
      <c r="T375" s="6">
        <f t="shared" si="702"/>
        <v>0</v>
      </c>
      <c r="U375" s="6">
        <f t="shared" si="702"/>
        <v>0</v>
      </c>
      <c r="V375" s="6">
        <f t="shared" si="702"/>
        <v>29301.314607</v>
      </c>
      <c r="W375" s="6">
        <f t="shared" si="702"/>
        <v>0</v>
      </c>
      <c r="X375" s="6">
        <f t="shared" si="702"/>
        <v>0</v>
      </c>
      <c r="Y375" s="6">
        <f t="shared" si="702"/>
        <v>0</v>
      </c>
      <c r="Z375" s="6">
        <f t="shared" si="702"/>
        <v>0</v>
      </c>
      <c r="AA375" s="6">
        <f t="shared" si="702"/>
        <v>0</v>
      </c>
      <c r="AB375" s="6">
        <f t="shared" si="702"/>
        <v>0</v>
      </c>
      <c r="AC375" s="67"/>
      <c r="AD375" s="55"/>
    </row>
    <row r="376" spans="1:30" s="52" customFormat="1">
      <c r="A376" s="99" t="s">
        <v>274</v>
      </c>
      <c r="B376" s="75">
        <v>2347584.37</v>
      </c>
      <c r="C376" s="199">
        <f t="shared" si="654"/>
        <v>195632.03</v>
      </c>
      <c r="D376" s="38"/>
      <c r="E376" s="38"/>
      <c r="F376" s="38">
        <v>0.14849999999999999</v>
      </c>
      <c r="G376" s="38"/>
      <c r="H376" s="38">
        <v>3.1E-2</v>
      </c>
      <c r="I376" s="38"/>
      <c r="J376" s="38"/>
      <c r="K376" s="38"/>
      <c r="L376" s="38"/>
      <c r="M376" s="38"/>
      <c r="N376" s="38">
        <v>0.74119999999999997</v>
      </c>
      <c r="O376" s="38"/>
      <c r="P376" s="38"/>
      <c r="Q376" s="38"/>
      <c r="R376" s="38"/>
      <c r="S376" s="38"/>
      <c r="T376" s="38"/>
      <c r="U376" s="38"/>
      <c r="V376" s="38">
        <v>7.9299999999999995E-2</v>
      </c>
      <c r="W376" s="38"/>
      <c r="X376" s="38"/>
      <c r="Y376" s="38"/>
      <c r="Z376" s="5"/>
      <c r="AA376" s="5"/>
      <c r="AB376" s="5"/>
      <c r="AC376" s="67"/>
      <c r="AD376" s="55"/>
    </row>
    <row r="377" spans="1:30" s="52" customFormat="1">
      <c r="A377" s="97"/>
      <c r="B377" s="194"/>
      <c r="C377" s="199"/>
      <c r="D377" s="6">
        <f t="shared" ref="D377" si="703">$C376*D376</f>
        <v>0</v>
      </c>
      <c r="E377" s="6">
        <f t="shared" ref="E377" si="704">$C376*E376</f>
        <v>0</v>
      </c>
      <c r="F377" s="6">
        <f t="shared" ref="F377:AB377" si="705">$C376*F376</f>
        <v>29051.356454999997</v>
      </c>
      <c r="G377" s="6">
        <f t="shared" si="705"/>
        <v>0</v>
      </c>
      <c r="H377" s="6">
        <f t="shared" si="705"/>
        <v>6064.5929299999998</v>
      </c>
      <c r="I377" s="6">
        <f t="shared" si="705"/>
        <v>0</v>
      </c>
      <c r="J377" s="6">
        <f t="shared" si="705"/>
        <v>0</v>
      </c>
      <c r="K377" s="6">
        <f t="shared" si="705"/>
        <v>0</v>
      </c>
      <c r="L377" s="6">
        <f t="shared" si="705"/>
        <v>0</v>
      </c>
      <c r="M377" s="6">
        <f t="shared" si="705"/>
        <v>0</v>
      </c>
      <c r="N377" s="6">
        <f t="shared" si="705"/>
        <v>145002.460636</v>
      </c>
      <c r="O377" s="6">
        <f t="shared" si="705"/>
        <v>0</v>
      </c>
      <c r="P377" s="6">
        <f t="shared" si="705"/>
        <v>0</v>
      </c>
      <c r="Q377" s="6">
        <f t="shared" si="705"/>
        <v>0</v>
      </c>
      <c r="R377" s="6">
        <f t="shared" si="705"/>
        <v>0</v>
      </c>
      <c r="S377" s="6">
        <f t="shared" si="705"/>
        <v>0</v>
      </c>
      <c r="T377" s="6">
        <f t="shared" si="705"/>
        <v>0</v>
      </c>
      <c r="U377" s="6">
        <f t="shared" si="705"/>
        <v>0</v>
      </c>
      <c r="V377" s="6">
        <f t="shared" si="705"/>
        <v>15513.619978999999</v>
      </c>
      <c r="W377" s="6">
        <f t="shared" si="705"/>
        <v>0</v>
      </c>
      <c r="X377" s="6">
        <f t="shared" si="705"/>
        <v>0</v>
      </c>
      <c r="Y377" s="6">
        <f t="shared" si="705"/>
        <v>0</v>
      </c>
      <c r="Z377" s="6">
        <f t="shared" si="705"/>
        <v>0</v>
      </c>
      <c r="AA377" s="6">
        <f t="shared" si="705"/>
        <v>0</v>
      </c>
      <c r="AB377" s="6">
        <f t="shared" si="705"/>
        <v>0</v>
      </c>
      <c r="AC377" s="67"/>
      <c r="AD377" s="55"/>
    </row>
    <row r="378" spans="1:30" s="52" customFormat="1">
      <c r="A378" s="99" t="s">
        <v>276</v>
      </c>
      <c r="B378" s="75">
        <f>834079.47/2</f>
        <v>417039.73499999999</v>
      </c>
      <c r="C378" s="199">
        <f t="shared" si="654"/>
        <v>34753.31</v>
      </c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>
        <v>1</v>
      </c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5"/>
      <c r="AA378" s="5"/>
      <c r="AB378" s="5"/>
      <c r="AC378" s="67"/>
      <c r="AD378" s="55"/>
    </row>
    <row r="379" spans="1:30" s="52" customFormat="1">
      <c r="A379" s="97"/>
      <c r="B379" s="194"/>
      <c r="C379" s="199"/>
      <c r="D379" s="6">
        <f t="shared" ref="D379" si="706">$C378*D378</f>
        <v>0</v>
      </c>
      <c r="E379" s="6">
        <f t="shared" ref="E379" si="707">$C378*E378</f>
        <v>0</v>
      </c>
      <c r="F379" s="6">
        <f t="shared" ref="F379:AB379" si="708">$C378*F378</f>
        <v>0</v>
      </c>
      <c r="G379" s="6">
        <f t="shared" si="708"/>
        <v>0</v>
      </c>
      <c r="H379" s="6">
        <f t="shared" si="708"/>
        <v>0</v>
      </c>
      <c r="I379" s="6">
        <f t="shared" si="708"/>
        <v>0</v>
      </c>
      <c r="J379" s="6">
        <f t="shared" si="708"/>
        <v>0</v>
      </c>
      <c r="K379" s="6">
        <f t="shared" si="708"/>
        <v>0</v>
      </c>
      <c r="L379" s="6">
        <f t="shared" si="708"/>
        <v>0</v>
      </c>
      <c r="M379" s="6">
        <f t="shared" si="708"/>
        <v>0</v>
      </c>
      <c r="N379" s="6">
        <f t="shared" si="708"/>
        <v>34753.31</v>
      </c>
      <c r="O379" s="6">
        <f t="shared" si="708"/>
        <v>0</v>
      </c>
      <c r="P379" s="6">
        <f t="shared" si="708"/>
        <v>0</v>
      </c>
      <c r="Q379" s="6">
        <f t="shared" si="708"/>
        <v>0</v>
      </c>
      <c r="R379" s="6">
        <f t="shared" si="708"/>
        <v>0</v>
      </c>
      <c r="S379" s="6">
        <f t="shared" si="708"/>
        <v>0</v>
      </c>
      <c r="T379" s="6">
        <f t="shared" si="708"/>
        <v>0</v>
      </c>
      <c r="U379" s="6">
        <f t="shared" si="708"/>
        <v>0</v>
      </c>
      <c r="V379" s="6">
        <f t="shared" si="708"/>
        <v>0</v>
      </c>
      <c r="W379" s="6">
        <f t="shared" si="708"/>
        <v>0</v>
      </c>
      <c r="X379" s="6">
        <f t="shared" si="708"/>
        <v>0</v>
      </c>
      <c r="Y379" s="6">
        <f t="shared" si="708"/>
        <v>0</v>
      </c>
      <c r="Z379" s="6">
        <f t="shared" si="708"/>
        <v>0</v>
      </c>
      <c r="AA379" s="6">
        <f t="shared" si="708"/>
        <v>0</v>
      </c>
      <c r="AB379" s="6">
        <f t="shared" si="708"/>
        <v>0</v>
      </c>
      <c r="AC379" s="67"/>
      <c r="AD379" s="55"/>
    </row>
    <row r="380" spans="1:30" s="52" customFormat="1">
      <c r="A380" s="99" t="s">
        <v>275</v>
      </c>
      <c r="B380" s="75">
        <f>834079.47/2</f>
        <v>417039.73499999999</v>
      </c>
      <c r="C380" s="199">
        <f t="shared" si="654"/>
        <v>34753.31</v>
      </c>
      <c r="D380" s="38">
        <v>1.6500000000000001E-2</v>
      </c>
      <c r="E380" s="38">
        <v>0.1368</v>
      </c>
      <c r="F380" s="38">
        <v>5.7599999999999998E-2</v>
      </c>
      <c r="G380" s="38">
        <v>8.0399999999999999E-2</v>
      </c>
      <c r="H380" s="38">
        <v>4.1099999999999998E-2</v>
      </c>
      <c r="I380" s="38">
        <v>0.13389999999999999</v>
      </c>
      <c r="J380" s="38">
        <v>2.12E-2</v>
      </c>
      <c r="K380" s="38">
        <v>3.2500000000000001E-2</v>
      </c>
      <c r="L380" s="38">
        <v>1.7100000000000001E-2</v>
      </c>
      <c r="M380" s="38">
        <v>2.5999999999999999E-2</v>
      </c>
      <c r="N380" s="38">
        <v>0.13320000000000001</v>
      </c>
      <c r="O380" s="38">
        <v>1.89E-2</v>
      </c>
      <c r="P380" s="38">
        <v>0</v>
      </c>
      <c r="Q380" s="38">
        <v>3.8600000000000002E-2</v>
      </c>
      <c r="R380" s="38">
        <v>1.9E-2</v>
      </c>
      <c r="S380" s="38">
        <v>4.1999999999999997E-3</v>
      </c>
      <c r="T380" s="38">
        <v>5.3999999999999999E-2</v>
      </c>
      <c r="U380" s="38">
        <v>1.78E-2</v>
      </c>
      <c r="V380" s="38">
        <v>3.6700000000000003E-2</v>
      </c>
      <c r="W380" s="38">
        <v>4.7199999999999999E-2</v>
      </c>
      <c r="X380" s="38">
        <v>6.3899999999999998E-2</v>
      </c>
      <c r="Y380" s="38">
        <v>2.5999999999999999E-3</v>
      </c>
      <c r="Z380" s="5">
        <v>0</v>
      </c>
      <c r="AA380" s="5">
        <v>8.0000000000000004E-4</v>
      </c>
      <c r="AB380" s="5">
        <v>0</v>
      </c>
      <c r="AC380" s="67"/>
      <c r="AD380" s="55"/>
    </row>
    <row r="381" spans="1:30" s="52" customFormat="1">
      <c r="A381" s="97"/>
      <c r="B381" s="194"/>
      <c r="C381" s="199"/>
      <c r="D381" s="6">
        <f t="shared" ref="D381" si="709">$C380*D380</f>
        <v>573.42961500000001</v>
      </c>
      <c r="E381" s="6">
        <f t="shared" ref="E381" si="710">$C380*E380</f>
        <v>4754.2528080000002</v>
      </c>
      <c r="F381" s="6">
        <f t="shared" ref="F381:AB381" si="711">$C380*F380</f>
        <v>2001.7906559999999</v>
      </c>
      <c r="G381" s="6">
        <f t="shared" si="711"/>
        <v>2794.1661239999999</v>
      </c>
      <c r="H381" s="6">
        <f t="shared" si="711"/>
        <v>1428.3610409999999</v>
      </c>
      <c r="I381" s="6">
        <f t="shared" si="711"/>
        <v>4653.4682089999997</v>
      </c>
      <c r="J381" s="6">
        <f t="shared" si="711"/>
        <v>736.770172</v>
      </c>
      <c r="K381" s="6">
        <f t="shared" si="711"/>
        <v>1129.482575</v>
      </c>
      <c r="L381" s="6">
        <f t="shared" si="711"/>
        <v>594.28160100000002</v>
      </c>
      <c r="M381" s="6">
        <f t="shared" si="711"/>
        <v>903.58605999999986</v>
      </c>
      <c r="N381" s="6">
        <f t="shared" si="711"/>
        <v>4629.1408920000003</v>
      </c>
      <c r="O381" s="6">
        <f t="shared" si="711"/>
        <v>656.83755899999994</v>
      </c>
      <c r="P381" s="6">
        <f t="shared" si="711"/>
        <v>0</v>
      </c>
      <c r="Q381" s="6">
        <f t="shared" si="711"/>
        <v>1341.477766</v>
      </c>
      <c r="R381" s="6">
        <f t="shared" si="711"/>
        <v>660.31288999999992</v>
      </c>
      <c r="S381" s="6">
        <f t="shared" si="711"/>
        <v>145.96390199999999</v>
      </c>
      <c r="T381" s="6">
        <f t="shared" si="711"/>
        <v>1876.6787399999998</v>
      </c>
      <c r="U381" s="6">
        <f t="shared" si="711"/>
        <v>618.6089179999999</v>
      </c>
      <c r="V381" s="6">
        <f t="shared" si="711"/>
        <v>1275.446477</v>
      </c>
      <c r="W381" s="6">
        <f t="shared" si="711"/>
        <v>1640.3562319999999</v>
      </c>
      <c r="X381" s="6">
        <f t="shared" si="711"/>
        <v>2220.7365089999998</v>
      </c>
      <c r="Y381" s="6">
        <f t="shared" si="711"/>
        <v>90.358605999999995</v>
      </c>
      <c r="Z381" s="6">
        <f t="shared" si="711"/>
        <v>0</v>
      </c>
      <c r="AA381" s="6">
        <f t="shared" si="711"/>
        <v>27.802647999999998</v>
      </c>
      <c r="AB381" s="6">
        <f t="shared" si="711"/>
        <v>0</v>
      </c>
      <c r="AC381" s="67"/>
      <c r="AD381" s="55"/>
    </row>
    <row r="382" spans="1:30" s="52" customFormat="1">
      <c r="A382" s="96" t="s">
        <v>305</v>
      </c>
      <c r="B382" s="75">
        <f>28311352.38/2</f>
        <v>14155676.189999999</v>
      </c>
      <c r="C382" s="199">
        <f t="shared" si="654"/>
        <v>1179639.68</v>
      </c>
      <c r="D382" s="38">
        <v>1.6500000000000001E-2</v>
      </c>
      <c r="E382" s="38">
        <v>0.1368</v>
      </c>
      <c r="F382" s="38">
        <v>5.7599999999999998E-2</v>
      </c>
      <c r="G382" s="38">
        <v>8.0399999999999999E-2</v>
      </c>
      <c r="H382" s="38">
        <v>4.1099999999999998E-2</v>
      </c>
      <c r="I382" s="38">
        <v>0.13389999999999999</v>
      </c>
      <c r="J382" s="38">
        <v>2.12E-2</v>
      </c>
      <c r="K382" s="38">
        <v>3.2500000000000001E-2</v>
      </c>
      <c r="L382" s="38">
        <v>1.7100000000000001E-2</v>
      </c>
      <c r="M382" s="38">
        <v>2.5999999999999999E-2</v>
      </c>
      <c r="N382" s="38">
        <v>0.13320000000000001</v>
      </c>
      <c r="O382" s="38">
        <v>1.89E-2</v>
      </c>
      <c r="P382" s="38">
        <v>0</v>
      </c>
      <c r="Q382" s="38">
        <v>3.8600000000000002E-2</v>
      </c>
      <c r="R382" s="38">
        <v>1.9E-2</v>
      </c>
      <c r="S382" s="38">
        <v>4.1999999999999997E-3</v>
      </c>
      <c r="T382" s="38">
        <v>5.3999999999999999E-2</v>
      </c>
      <c r="U382" s="38">
        <v>1.78E-2</v>
      </c>
      <c r="V382" s="38">
        <v>3.6700000000000003E-2</v>
      </c>
      <c r="W382" s="38">
        <v>4.7199999999999999E-2</v>
      </c>
      <c r="X382" s="38">
        <v>6.3899999999999998E-2</v>
      </c>
      <c r="Y382" s="38">
        <v>2.5999999999999999E-3</v>
      </c>
      <c r="Z382" s="5">
        <v>0</v>
      </c>
      <c r="AA382" s="5">
        <v>8.0000000000000004E-4</v>
      </c>
      <c r="AB382" s="5">
        <v>0</v>
      </c>
      <c r="AC382" s="67"/>
      <c r="AD382" s="55"/>
    </row>
    <row r="383" spans="1:30" s="52" customFormat="1">
      <c r="A383" s="97"/>
      <c r="B383" s="84"/>
      <c r="C383" s="199"/>
      <c r="D383" s="6">
        <f t="shared" ref="D383" si="712">$C382*D382</f>
        <v>19464.05472</v>
      </c>
      <c r="E383" s="6">
        <f t="shared" ref="E383" si="713">$C382*E382</f>
        <v>161374.708224</v>
      </c>
      <c r="F383" s="6">
        <f t="shared" ref="F383:AB383" si="714">$C382*F382</f>
        <v>67947.245567999998</v>
      </c>
      <c r="G383" s="6">
        <f t="shared" si="714"/>
        <v>94843.030271999989</v>
      </c>
      <c r="H383" s="6">
        <f t="shared" si="714"/>
        <v>48483.190847999991</v>
      </c>
      <c r="I383" s="6">
        <f t="shared" si="714"/>
        <v>157953.75315199999</v>
      </c>
      <c r="J383" s="6">
        <f t="shared" si="714"/>
        <v>25008.361215999998</v>
      </c>
      <c r="K383" s="6">
        <f t="shared" si="714"/>
        <v>38338.289599999996</v>
      </c>
      <c r="L383" s="6">
        <f t="shared" si="714"/>
        <v>20171.838528</v>
      </c>
      <c r="M383" s="6">
        <f t="shared" si="714"/>
        <v>30670.631679999999</v>
      </c>
      <c r="N383" s="6">
        <f t="shared" si="714"/>
        <v>157128.00537600002</v>
      </c>
      <c r="O383" s="6">
        <f t="shared" si="714"/>
        <v>22295.189952000001</v>
      </c>
      <c r="P383" s="6">
        <f t="shared" si="714"/>
        <v>0</v>
      </c>
      <c r="Q383" s="6">
        <f t="shared" si="714"/>
        <v>45534.091648000001</v>
      </c>
      <c r="R383" s="6">
        <f t="shared" si="714"/>
        <v>22413.153919999997</v>
      </c>
      <c r="S383" s="6">
        <f t="shared" si="714"/>
        <v>4954.4866559999991</v>
      </c>
      <c r="T383" s="6">
        <f t="shared" si="714"/>
        <v>63700.542719999998</v>
      </c>
      <c r="U383" s="6">
        <f t="shared" si="714"/>
        <v>20997.586304</v>
      </c>
      <c r="V383" s="6">
        <f t="shared" si="714"/>
        <v>43292.776256000005</v>
      </c>
      <c r="W383" s="6">
        <f t="shared" si="714"/>
        <v>55678.992895999996</v>
      </c>
      <c r="X383" s="6">
        <f t="shared" si="714"/>
        <v>75378.975551999989</v>
      </c>
      <c r="Y383" s="6">
        <f t="shared" si="714"/>
        <v>3067.0631679999997</v>
      </c>
      <c r="Z383" s="6">
        <f t="shared" si="714"/>
        <v>0</v>
      </c>
      <c r="AA383" s="6">
        <f t="shared" si="714"/>
        <v>943.71174399999995</v>
      </c>
      <c r="AB383" s="6">
        <f t="shared" si="714"/>
        <v>0</v>
      </c>
      <c r="AC383" s="67"/>
      <c r="AD383" s="55"/>
    </row>
    <row r="384" spans="1:30" s="52" customFormat="1">
      <c r="A384" s="96" t="s">
        <v>433</v>
      </c>
      <c r="B384" s="75">
        <f>28311352.38/2</f>
        <v>14155676.189999999</v>
      </c>
      <c r="C384" s="199">
        <f t="shared" si="654"/>
        <v>1179639.68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>
        <v>1</v>
      </c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67"/>
      <c r="AD384" s="55"/>
    </row>
    <row r="385" spans="1:30" s="52" customFormat="1">
      <c r="A385" s="97"/>
      <c r="B385" s="74"/>
      <c r="C385" s="199"/>
      <c r="D385" s="6">
        <f t="shared" ref="D385" si="715">$C384*D384</f>
        <v>0</v>
      </c>
      <c r="E385" s="6">
        <f t="shared" ref="E385" si="716">$C384*E384</f>
        <v>0</v>
      </c>
      <c r="F385" s="6">
        <f t="shared" ref="F385:O385" si="717">$C384*F384</f>
        <v>0</v>
      </c>
      <c r="G385" s="6">
        <f t="shared" si="717"/>
        <v>0</v>
      </c>
      <c r="H385" s="6">
        <f t="shared" si="717"/>
        <v>0</v>
      </c>
      <c r="I385" s="6">
        <f t="shared" si="717"/>
        <v>0</v>
      </c>
      <c r="J385" s="6">
        <f t="shared" si="717"/>
        <v>0</v>
      </c>
      <c r="K385" s="6">
        <f t="shared" si="717"/>
        <v>0</v>
      </c>
      <c r="L385" s="6">
        <f t="shared" si="717"/>
        <v>0</v>
      </c>
      <c r="M385" s="6">
        <f t="shared" si="717"/>
        <v>0</v>
      </c>
      <c r="N385" s="6">
        <f t="shared" si="717"/>
        <v>1179639.68</v>
      </c>
      <c r="O385" s="6">
        <f t="shared" si="717"/>
        <v>0</v>
      </c>
      <c r="P385" s="6">
        <f t="shared" ref="P385" si="718">$C384*P384</f>
        <v>0</v>
      </c>
      <c r="Q385" s="6">
        <f t="shared" ref="Q385" si="719">$C384*Q384</f>
        <v>0</v>
      </c>
      <c r="R385" s="6">
        <f t="shared" ref="R385:AB385" si="720">$C384*R384</f>
        <v>0</v>
      </c>
      <c r="S385" s="6">
        <f t="shared" si="720"/>
        <v>0</v>
      </c>
      <c r="T385" s="6">
        <f t="shared" si="720"/>
        <v>0</v>
      </c>
      <c r="U385" s="6">
        <f t="shared" si="720"/>
        <v>0</v>
      </c>
      <c r="V385" s="6">
        <f t="shared" si="720"/>
        <v>0</v>
      </c>
      <c r="W385" s="6">
        <f t="shared" si="720"/>
        <v>0</v>
      </c>
      <c r="X385" s="6">
        <f t="shared" si="720"/>
        <v>0</v>
      </c>
      <c r="Y385" s="6">
        <f t="shared" si="720"/>
        <v>0</v>
      </c>
      <c r="Z385" s="6">
        <f t="shared" si="720"/>
        <v>0</v>
      </c>
      <c r="AA385" s="6">
        <f t="shared" si="720"/>
        <v>0</v>
      </c>
      <c r="AB385" s="6">
        <f t="shared" si="720"/>
        <v>0</v>
      </c>
      <c r="AC385" s="67"/>
      <c r="AD385" s="55"/>
    </row>
    <row r="386" spans="1:30" s="52" customFormat="1">
      <c r="A386" s="99" t="s">
        <v>306</v>
      </c>
      <c r="B386" s="75">
        <v>567899.35</v>
      </c>
      <c r="C386" s="199">
        <f t="shared" si="654"/>
        <v>47324.95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>
        <v>0.99839999999999995</v>
      </c>
      <c r="O386" s="38"/>
      <c r="P386" s="38"/>
      <c r="Q386" s="38"/>
      <c r="R386" s="38"/>
      <c r="S386" s="38"/>
      <c r="T386" s="38"/>
      <c r="U386" s="38"/>
      <c r="V386" s="38">
        <v>1.6000000000000001E-3</v>
      </c>
      <c r="W386" s="38"/>
      <c r="X386" s="38"/>
      <c r="Y386" s="38"/>
      <c r="Z386" s="5"/>
      <c r="AA386" s="5"/>
      <c r="AB386" s="5"/>
      <c r="AC386" s="67"/>
      <c r="AD386" s="55"/>
    </row>
    <row r="387" spans="1:30" s="52" customFormat="1">
      <c r="A387" s="97"/>
      <c r="B387" s="194"/>
      <c r="C387" s="199"/>
      <c r="D387" s="6">
        <f t="shared" ref="D387" si="721">$C386*D386</f>
        <v>0</v>
      </c>
      <c r="E387" s="6">
        <f t="shared" ref="E387" si="722">$C386*E386</f>
        <v>0</v>
      </c>
      <c r="F387" s="6">
        <f t="shared" ref="F387:AB387" si="723">$C386*F386</f>
        <v>0</v>
      </c>
      <c r="G387" s="6">
        <f t="shared" si="723"/>
        <v>0</v>
      </c>
      <c r="H387" s="6">
        <f t="shared" si="723"/>
        <v>0</v>
      </c>
      <c r="I387" s="6">
        <f t="shared" si="723"/>
        <v>0</v>
      </c>
      <c r="J387" s="6">
        <f t="shared" si="723"/>
        <v>0</v>
      </c>
      <c r="K387" s="6">
        <f t="shared" si="723"/>
        <v>0</v>
      </c>
      <c r="L387" s="6">
        <f t="shared" si="723"/>
        <v>0</v>
      </c>
      <c r="M387" s="6">
        <f t="shared" si="723"/>
        <v>0</v>
      </c>
      <c r="N387" s="6">
        <f t="shared" si="723"/>
        <v>47249.230079999994</v>
      </c>
      <c r="O387" s="6">
        <f t="shared" si="723"/>
        <v>0</v>
      </c>
      <c r="P387" s="6">
        <f t="shared" si="723"/>
        <v>0</v>
      </c>
      <c r="Q387" s="6">
        <f t="shared" si="723"/>
        <v>0</v>
      </c>
      <c r="R387" s="6">
        <f t="shared" si="723"/>
        <v>0</v>
      </c>
      <c r="S387" s="6">
        <f t="shared" si="723"/>
        <v>0</v>
      </c>
      <c r="T387" s="6">
        <f t="shared" si="723"/>
        <v>0</v>
      </c>
      <c r="U387" s="6">
        <f t="shared" si="723"/>
        <v>0</v>
      </c>
      <c r="V387" s="6">
        <f t="shared" si="723"/>
        <v>75.719920000000002</v>
      </c>
      <c r="W387" s="6">
        <f t="shared" si="723"/>
        <v>0</v>
      </c>
      <c r="X387" s="6">
        <f t="shared" si="723"/>
        <v>0</v>
      </c>
      <c r="Y387" s="6">
        <f t="shared" si="723"/>
        <v>0</v>
      </c>
      <c r="Z387" s="6">
        <f t="shared" si="723"/>
        <v>0</v>
      </c>
      <c r="AA387" s="6">
        <f t="shared" si="723"/>
        <v>0</v>
      </c>
      <c r="AB387" s="6">
        <f t="shared" si="723"/>
        <v>0</v>
      </c>
      <c r="AC387" s="67"/>
      <c r="AD387" s="55"/>
    </row>
    <row r="388" spans="1:30" s="52" customFormat="1">
      <c r="A388" s="99" t="s">
        <v>307</v>
      </c>
      <c r="B388" s="75">
        <v>-885195.8</v>
      </c>
      <c r="C388" s="199">
        <f t="shared" si="654"/>
        <v>-73766.320000000007</v>
      </c>
      <c r="D388" s="38">
        <v>4.5999999999999999E-3</v>
      </c>
      <c r="E388" s="38"/>
      <c r="F388" s="38">
        <v>4.1799999999999997E-2</v>
      </c>
      <c r="G388" s="38"/>
      <c r="H388" s="38">
        <v>2.0199999999999999E-2</v>
      </c>
      <c r="I388" s="38"/>
      <c r="J388" s="38"/>
      <c r="K388" s="38"/>
      <c r="L388" s="38"/>
      <c r="M388" s="38">
        <v>8.0000000000000002E-3</v>
      </c>
      <c r="N388" s="38">
        <v>0.88449999999999995</v>
      </c>
      <c r="O388" s="38"/>
      <c r="P388" s="38"/>
      <c r="Q388" s="38">
        <v>6.4000000000000003E-3</v>
      </c>
      <c r="R388" s="38">
        <v>5.0000000000000001E-3</v>
      </c>
      <c r="S388" s="38">
        <v>5.9999999999999995E-4</v>
      </c>
      <c r="T388" s="38">
        <v>1.55E-2</v>
      </c>
      <c r="U388" s="38"/>
      <c r="V388" s="38">
        <v>1.34E-2</v>
      </c>
      <c r="W388" s="38"/>
      <c r="X388" s="38"/>
      <c r="Y388" s="38"/>
      <c r="Z388" s="5"/>
      <c r="AA388" s="5"/>
      <c r="AB388" s="5"/>
      <c r="AC388" s="67"/>
      <c r="AD388" s="55"/>
    </row>
    <row r="389" spans="1:30" s="52" customFormat="1">
      <c r="A389" s="97"/>
      <c r="B389" s="194"/>
      <c r="C389" s="199"/>
      <c r="D389" s="6">
        <f t="shared" ref="D389" si="724">$C388*D388</f>
        <v>-339.32507200000003</v>
      </c>
      <c r="E389" s="6">
        <f t="shared" ref="E389" si="725">$C388*E388</f>
        <v>0</v>
      </c>
      <c r="F389" s="6">
        <f t="shared" ref="F389:AB389" si="726">$C388*F388</f>
        <v>-3083.4321760000003</v>
      </c>
      <c r="G389" s="6">
        <f t="shared" si="726"/>
        <v>0</v>
      </c>
      <c r="H389" s="6">
        <f t="shared" si="726"/>
        <v>-1490.0796640000001</v>
      </c>
      <c r="I389" s="6">
        <f t="shared" si="726"/>
        <v>0</v>
      </c>
      <c r="J389" s="6">
        <f t="shared" si="726"/>
        <v>0</v>
      </c>
      <c r="K389" s="6">
        <f t="shared" si="726"/>
        <v>0</v>
      </c>
      <c r="L389" s="6">
        <f t="shared" si="726"/>
        <v>0</v>
      </c>
      <c r="M389" s="6">
        <f t="shared" si="726"/>
        <v>-590.13056000000006</v>
      </c>
      <c r="N389" s="6">
        <f t="shared" si="726"/>
        <v>-65246.310040000004</v>
      </c>
      <c r="O389" s="6">
        <f t="shared" si="726"/>
        <v>0</v>
      </c>
      <c r="P389" s="6">
        <f t="shared" si="726"/>
        <v>0</v>
      </c>
      <c r="Q389" s="6">
        <f t="shared" si="726"/>
        <v>-472.10444800000005</v>
      </c>
      <c r="R389" s="6">
        <f t="shared" si="726"/>
        <v>-368.83160000000004</v>
      </c>
      <c r="S389" s="6">
        <f t="shared" si="726"/>
        <v>-44.259791999999997</v>
      </c>
      <c r="T389" s="6">
        <f t="shared" si="726"/>
        <v>-1143.37796</v>
      </c>
      <c r="U389" s="6">
        <f t="shared" si="726"/>
        <v>0</v>
      </c>
      <c r="V389" s="6">
        <f t="shared" si="726"/>
        <v>-988.46868800000016</v>
      </c>
      <c r="W389" s="6">
        <f t="shared" si="726"/>
        <v>0</v>
      </c>
      <c r="X389" s="6">
        <f t="shared" si="726"/>
        <v>0</v>
      </c>
      <c r="Y389" s="6">
        <f t="shared" si="726"/>
        <v>0</v>
      </c>
      <c r="Z389" s="6">
        <f t="shared" si="726"/>
        <v>0</v>
      </c>
      <c r="AA389" s="6">
        <f t="shared" si="726"/>
        <v>0</v>
      </c>
      <c r="AB389" s="6">
        <f t="shared" si="726"/>
        <v>0</v>
      </c>
      <c r="AC389" s="67"/>
      <c r="AD389" s="55"/>
    </row>
    <row r="390" spans="1:30" s="52" customFormat="1">
      <c r="A390" s="99" t="s">
        <v>308</v>
      </c>
      <c r="B390" s="75">
        <f>4734024.94/2</f>
        <v>2367012.4700000002</v>
      </c>
      <c r="C390" s="199">
        <f t="shared" si="654"/>
        <v>197251.04</v>
      </c>
      <c r="D390" s="38">
        <v>1.6500000000000001E-2</v>
      </c>
      <c r="E390" s="38">
        <v>0.1368</v>
      </c>
      <c r="F390" s="38">
        <v>5.7599999999999998E-2</v>
      </c>
      <c r="G390" s="38">
        <v>8.0399999999999999E-2</v>
      </c>
      <c r="H390" s="38">
        <v>4.1099999999999998E-2</v>
      </c>
      <c r="I390" s="38">
        <v>0.13389999999999999</v>
      </c>
      <c r="J390" s="38">
        <v>2.12E-2</v>
      </c>
      <c r="K390" s="38">
        <v>3.2500000000000001E-2</v>
      </c>
      <c r="L390" s="38">
        <v>1.7100000000000001E-2</v>
      </c>
      <c r="M390" s="38">
        <v>2.5999999999999999E-2</v>
      </c>
      <c r="N390" s="38">
        <v>0.13320000000000001</v>
      </c>
      <c r="O390" s="38">
        <v>1.89E-2</v>
      </c>
      <c r="P390" s="38">
        <v>0</v>
      </c>
      <c r="Q390" s="38">
        <v>3.8600000000000002E-2</v>
      </c>
      <c r="R390" s="38">
        <v>1.9E-2</v>
      </c>
      <c r="S390" s="38">
        <v>4.1999999999999997E-3</v>
      </c>
      <c r="T390" s="38">
        <v>5.3999999999999999E-2</v>
      </c>
      <c r="U390" s="38">
        <v>1.78E-2</v>
      </c>
      <c r="V390" s="38">
        <v>3.6700000000000003E-2</v>
      </c>
      <c r="W390" s="38">
        <v>4.7199999999999999E-2</v>
      </c>
      <c r="X390" s="38">
        <v>6.3899999999999998E-2</v>
      </c>
      <c r="Y390" s="38">
        <v>2.5999999999999999E-3</v>
      </c>
      <c r="Z390" s="5">
        <v>0</v>
      </c>
      <c r="AA390" s="5">
        <v>8.0000000000000004E-4</v>
      </c>
      <c r="AB390" s="5">
        <v>0</v>
      </c>
      <c r="AC390" s="67"/>
      <c r="AD390" s="55"/>
    </row>
    <row r="391" spans="1:30" s="52" customFormat="1">
      <c r="A391" s="97"/>
      <c r="B391" s="194"/>
      <c r="C391" s="199"/>
      <c r="D391" s="6">
        <f t="shared" ref="D391" si="727">$C390*D390</f>
        <v>3254.6421600000003</v>
      </c>
      <c r="E391" s="6">
        <f t="shared" ref="E391" si="728">$C390*E390</f>
        <v>26983.942272000004</v>
      </c>
      <c r="F391" s="6">
        <f t="shared" ref="F391:AB391" si="729">$C390*F390</f>
        <v>11361.659904</v>
      </c>
      <c r="G391" s="6">
        <f t="shared" si="729"/>
        <v>15858.983616000001</v>
      </c>
      <c r="H391" s="6">
        <f t="shared" si="729"/>
        <v>8107.0177439999998</v>
      </c>
      <c r="I391" s="6">
        <f t="shared" si="729"/>
        <v>26411.914256</v>
      </c>
      <c r="J391" s="6">
        <f t="shared" si="729"/>
        <v>4181.7220480000005</v>
      </c>
      <c r="K391" s="6">
        <f t="shared" si="729"/>
        <v>6410.6588000000002</v>
      </c>
      <c r="L391" s="6">
        <f t="shared" si="729"/>
        <v>3372.9927840000005</v>
      </c>
      <c r="M391" s="6">
        <f t="shared" si="729"/>
        <v>5128.5270399999999</v>
      </c>
      <c r="N391" s="6">
        <f t="shared" si="729"/>
        <v>26273.838528000004</v>
      </c>
      <c r="O391" s="6">
        <f t="shared" si="729"/>
        <v>3728.044656</v>
      </c>
      <c r="P391" s="6">
        <f t="shared" si="729"/>
        <v>0</v>
      </c>
      <c r="Q391" s="6">
        <f t="shared" si="729"/>
        <v>7613.8901440000009</v>
      </c>
      <c r="R391" s="6">
        <f t="shared" si="729"/>
        <v>3747.7697600000001</v>
      </c>
      <c r="S391" s="6">
        <f t="shared" si="729"/>
        <v>828.45436799999993</v>
      </c>
      <c r="T391" s="6">
        <f t="shared" si="729"/>
        <v>10651.55616</v>
      </c>
      <c r="U391" s="6">
        <f t="shared" si="729"/>
        <v>3511.0685120000003</v>
      </c>
      <c r="V391" s="6">
        <f t="shared" si="729"/>
        <v>7239.1131680000008</v>
      </c>
      <c r="W391" s="6">
        <f t="shared" si="729"/>
        <v>9310.2490880000005</v>
      </c>
      <c r="X391" s="6">
        <f t="shared" si="729"/>
        <v>12604.341456</v>
      </c>
      <c r="Y391" s="6">
        <f t="shared" si="729"/>
        <v>512.85270400000002</v>
      </c>
      <c r="Z391" s="6">
        <f t="shared" si="729"/>
        <v>0</v>
      </c>
      <c r="AA391" s="6">
        <f t="shared" si="729"/>
        <v>157.80083200000001</v>
      </c>
      <c r="AB391" s="6">
        <f t="shared" si="729"/>
        <v>0</v>
      </c>
      <c r="AC391" s="67"/>
      <c r="AD391" s="55"/>
    </row>
    <row r="392" spans="1:30" s="52" customFormat="1">
      <c r="A392" s="99" t="s">
        <v>470</v>
      </c>
      <c r="B392" s="75">
        <f>4734024.94/2</f>
        <v>2367012.4700000002</v>
      </c>
      <c r="C392" s="199">
        <f t="shared" si="654"/>
        <v>197251.04</v>
      </c>
      <c r="D392" s="38"/>
      <c r="E392" s="38"/>
      <c r="F392" s="38">
        <v>0.83979999999999999</v>
      </c>
      <c r="G392" s="38"/>
      <c r="H392" s="38"/>
      <c r="I392" s="38"/>
      <c r="J392" s="38"/>
      <c r="K392" s="38"/>
      <c r="L392" s="38"/>
      <c r="M392" s="38"/>
      <c r="N392" s="38">
        <v>0.16020000000000001</v>
      </c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5"/>
      <c r="AA392" s="5"/>
      <c r="AB392" s="5"/>
      <c r="AC392" s="67"/>
      <c r="AD392" s="55"/>
    </row>
    <row r="393" spans="1:30" s="52" customFormat="1">
      <c r="A393" s="97"/>
      <c r="B393" s="194"/>
      <c r="C393" s="199"/>
      <c r="D393" s="6">
        <f t="shared" ref="D393" si="730">$C392*D392</f>
        <v>0</v>
      </c>
      <c r="E393" s="6">
        <f t="shared" ref="E393" si="731">$C392*E392</f>
        <v>0</v>
      </c>
      <c r="F393" s="6">
        <f t="shared" ref="F393:AB393" si="732">$C392*F392</f>
        <v>165651.423392</v>
      </c>
      <c r="G393" s="6">
        <f t="shared" si="732"/>
        <v>0</v>
      </c>
      <c r="H393" s="6">
        <f t="shared" si="732"/>
        <v>0</v>
      </c>
      <c r="I393" s="6">
        <f t="shared" si="732"/>
        <v>0</v>
      </c>
      <c r="J393" s="6">
        <f t="shared" si="732"/>
        <v>0</v>
      </c>
      <c r="K393" s="6">
        <f t="shared" si="732"/>
        <v>0</v>
      </c>
      <c r="L393" s="6">
        <f t="shared" si="732"/>
        <v>0</v>
      </c>
      <c r="M393" s="6">
        <f t="shared" si="732"/>
        <v>0</v>
      </c>
      <c r="N393" s="6">
        <f t="shared" si="732"/>
        <v>31599.616608000004</v>
      </c>
      <c r="O393" s="6">
        <f t="shared" si="732"/>
        <v>0</v>
      </c>
      <c r="P393" s="6">
        <f t="shared" si="732"/>
        <v>0</v>
      </c>
      <c r="Q393" s="6">
        <f t="shared" si="732"/>
        <v>0</v>
      </c>
      <c r="R393" s="6">
        <f t="shared" si="732"/>
        <v>0</v>
      </c>
      <c r="S393" s="6">
        <f t="shared" si="732"/>
        <v>0</v>
      </c>
      <c r="T393" s="6">
        <f t="shared" si="732"/>
        <v>0</v>
      </c>
      <c r="U393" s="6">
        <f t="shared" si="732"/>
        <v>0</v>
      </c>
      <c r="V393" s="6">
        <f t="shared" si="732"/>
        <v>0</v>
      </c>
      <c r="W393" s="6">
        <f t="shared" si="732"/>
        <v>0</v>
      </c>
      <c r="X393" s="6">
        <f t="shared" si="732"/>
        <v>0</v>
      </c>
      <c r="Y393" s="6">
        <f t="shared" si="732"/>
        <v>0</v>
      </c>
      <c r="Z393" s="6">
        <f t="shared" si="732"/>
        <v>0</v>
      </c>
      <c r="AA393" s="6">
        <f t="shared" si="732"/>
        <v>0</v>
      </c>
      <c r="AB393" s="6">
        <f t="shared" si="732"/>
        <v>0</v>
      </c>
      <c r="AC393" s="67"/>
      <c r="AD393" s="55"/>
    </row>
    <row r="394" spans="1:30" s="52" customFormat="1">
      <c r="A394" s="99" t="s">
        <v>382</v>
      </c>
      <c r="B394" s="75">
        <v>12700648.35</v>
      </c>
      <c r="C394" s="199">
        <f t="shared" si="654"/>
        <v>1058387.3600000001</v>
      </c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>
        <v>0.99839999999999995</v>
      </c>
      <c r="O394" s="38"/>
      <c r="P394" s="38"/>
      <c r="Q394" s="38"/>
      <c r="R394" s="38"/>
      <c r="S394" s="38"/>
      <c r="T394" s="38"/>
      <c r="U394" s="38"/>
      <c r="V394" s="38">
        <v>1.6000000000000001E-3</v>
      </c>
      <c r="W394" s="38"/>
      <c r="X394" s="38"/>
      <c r="Y394" s="38"/>
      <c r="Z394" s="5"/>
      <c r="AA394" s="5"/>
      <c r="AB394" s="5"/>
      <c r="AC394" s="67"/>
      <c r="AD394" s="55"/>
    </row>
    <row r="395" spans="1:30" s="52" customFormat="1">
      <c r="A395" s="97"/>
      <c r="B395" s="194"/>
      <c r="C395" s="199"/>
      <c r="D395" s="6">
        <f t="shared" ref="D395" si="733">$C394*D394</f>
        <v>0</v>
      </c>
      <c r="E395" s="6">
        <f t="shared" ref="E395" si="734">$C394*E394</f>
        <v>0</v>
      </c>
      <c r="F395" s="6">
        <f t="shared" ref="F395:AB395" si="735">$C394*F394</f>
        <v>0</v>
      </c>
      <c r="G395" s="6">
        <f t="shared" si="735"/>
        <v>0</v>
      </c>
      <c r="H395" s="6">
        <f t="shared" si="735"/>
        <v>0</v>
      </c>
      <c r="I395" s="6">
        <f t="shared" si="735"/>
        <v>0</v>
      </c>
      <c r="J395" s="6">
        <f t="shared" si="735"/>
        <v>0</v>
      </c>
      <c r="K395" s="6">
        <f t="shared" si="735"/>
        <v>0</v>
      </c>
      <c r="L395" s="6">
        <f t="shared" si="735"/>
        <v>0</v>
      </c>
      <c r="M395" s="6">
        <f t="shared" si="735"/>
        <v>0</v>
      </c>
      <c r="N395" s="6">
        <f t="shared" si="735"/>
        <v>1056693.940224</v>
      </c>
      <c r="O395" s="6">
        <f t="shared" si="735"/>
        <v>0</v>
      </c>
      <c r="P395" s="6">
        <f t="shared" si="735"/>
        <v>0</v>
      </c>
      <c r="Q395" s="6">
        <f t="shared" si="735"/>
        <v>0</v>
      </c>
      <c r="R395" s="6">
        <f t="shared" si="735"/>
        <v>0</v>
      </c>
      <c r="S395" s="6">
        <f t="shared" si="735"/>
        <v>0</v>
      </c>
      <c r="T395" s="6">
        <f t="shared" si="735"/>
        <v>0</v>
      </c>
      <c r="U395" s="6">
        <f t="shared" si="735"/>
        <v>0</v>
      </c>
      <c r="V395" s="6">
        <f t="shared" si="735"/>
        <v>1693.4197760000002</v>
      </c>
      <c r="W395" s="6">
        <f t="shared" si="735"/>
        <v>0</v>
      </c>
      <c r="X395" s="6">
        <f t="shared" si="735"/>
        <v>0</v>
      </c>
      <c r="Y395" s="6">
        <f t="shared" si="735"/>
        <v>0</v>
      </c>
      <c r="Z395" s="6">
        <f t="shared" si="735"/>
        <v>0</v>
      </c>
      <c r="AA395" s="6">
        <f t="shared" si="735"/>
        <v>0</v>
      </c>
      <c r="AB395" s="6">
        <f t="shared" si="735"/>
        <v>0</v>
      </c>
      <c r="AC395" s="67"/>
      <c r="AD395" s="55"/>
    </row>
    <row r="396" spans="1:30" s="52" customFormat="1">
      <c r="A396" s="99" t="s">
        <v>383</v>
      </c>
      <c r="B396" s="75">
        <v>9295730.5500000007</v>
      </c>
      <c r="C396" s="199">
        <f t="shared" si="654"/>
        <v>774644.21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>
        <v>0.99839999999999995</v>
      </c>
      <c r="O396" s="38"/>
      <c r="P396" s="38"/>
      <c r="Q396" s="38"/>
      <c r="R396" s="38"/>
      <c r="S396" s="38"/>
      <c r="T396" s="38"/>
      <c r="U396" s="38"/>
      <c r="V396" s="38">
        <v>1.6000000000000001E-3</v>
      </c>
      <c r="W396" s="38"/>
      <c r="X396" s="38"/>
      <c r="Y396" s="38"/>
      <c r="Z396" s="5"/>
      <c r="AA396" s="5"/>
      <c r="AB396" s="5"/>
      <c r="AC396" s="67"/>
      <c r="AD396" s="55"/>
    </row>
    <row r="397" spans="1:30" s="52" customFormat="1">
      <c r="A397" s="97"/>
      <c r="B397" s="194"/>
      <c r="C397" s="199"/>
      <c r="D397" s="6">
        <f t="shared" ref="D397" si="736">$C396*D396</f>
        <v>0</v>
      </c>
      <c r="E397" s="6">
        <f t="shared" ref="E397" si="737">$C396*E396</f>
        <v>0</v>
      </c>
      <c r="F397" s="6">
        <f t="shared" ref="F397:AB397" si="738">$C396*F396</f>
        <v>0</v>
      </c>
      <c r="G397" s="6">
        <f t="shared" si="738"/>
        <v>0</v>
      </c>
      <c r="H397" s="6">
        <f t="shared" si="738"/>
        <v>0</v>
      </c>
      <c r="I397" s="6">
        <f t="shared" si="738"/>
        <v>0</v>
      </c>
      <c r="J397" s="6">
        <f t="shared" si="738"/>
        <v>0</v>
      </c>
      <c r="K397" s="6">
        <f t="shared" si="738"/>
        <v>0</v>
      </c>
      <c r="L397" s="6">
        <f t="shared" si="738"/>
        <v>0</v>
      </c>
      <c r="M397" s="6">
        <f t="shared" si="738"/>
        <v>0</v>
      </c>
      <c r="N397" s="6">
        <f t="shared" si="738"/>
        <v>773404.7792639999</v>
      </c>
      <c r="O397" s="6">
        <f t="shared" si="738"/>
        <v>0</v>
      </c>
      <c r="P397" s="6">
        <f t="shared" si="738"/>
        <v>0</v>
      </c>
      <c r="Q397" s="6">
        <f t="shared" si="738"/>
        <v>0</v>
      </c>
      <c r="R397" s="6">
        <f t="shared" si="738"/>
        <v>0</v>
      </c>
      <c r="S397" s="6">
        <f t="shared" si="738"/>
        <v>0</v>
      </c>
      <c r="T397" s="6">
        <f t="shared" si="738"/>
        <v>0</v>
      </c>
      <c r="U397" s="6">
        <f t="shared" si="738"/>
        <v>0</v>
      </c>
      <c r="V397" s="6">
        <f t="shared" si="738"/>
        <v>1239.430736</v>
      </c>
      <c r="W397" s="6">
        <f t="shared" si="738"/>
        <v>0</v>
      </c>
      <c r="X397" s="6">
        <f t="shared" si="738"/>
        <v>0</v>
      </c>
      <c r="Y397" s="6">
        <f t="shared" si="738"/>
        <v>0</v>
      </c>
      <c r="Z397" s="6">
        <f t="shared" si="738"/>
        <v>0</v>
      </c>
      <c r="AA397" s="6">
        <f t="shared" si="738"/>
        <v>0</v>
      </c>
      <c r="AB397" s="6">
        <f t="shared" si="738"/>
        <v>0</v>
      </c>
      <c r="AC397" s="67"/>
      <c r="AD397" s="55"/>
    </row>
    <row r="398" spans="1:30" s="52" customFormat="1">
      <c r="A398" s="99" t="s">
        <v>385</v>
      </c>
      <c r="B398" s="75">
        <f>6260596.48/2</f>
        <v>3130298.24</v>
      </c>
      <c r="C398" s="199">
        <f t="shared" si="654"/>
        <v>260858.19</v>
      </c>
      <c r="D398" s="38"/>
      <c r="E398" s="38"/>
      <c r="F398" s="38"/>
      <c r="G398" s="38"/>
      <c r="H398" s="38">
        <v>4.2700000000000002E-2</v>
      </c>
      <c r="I398" s="38"/>
      <c r="J398" s="38"/>
      <c r="K398" s="38"/>
      <c r="L398" s="38"/>
      <c r="M398" s="38"/>
      <c r="N398" s="38">
        <v>0.90129999999999999</v>
      </c>
      <c r="O398" s="38">
        <v>0</v>
      </c>
      <c r="P398" s="38"/>
      <c r="Q398" s="38"/>
      <c r="R398" s="38"/>
      <c r="S398" s="38"/>
      <c r="T398" s="38"/>
      <c r="U398" s="38"/>
      <c r="V398" s="38">
        <v>5.6000000000000001E-2</v>
      </c>
      <c r="W398" s="38"/>
      <c r="X398" s="38"/>
      <c r="Y398" s="38"/>
      <c r="Z398" s="5"/>
      <c r="AA398" s="5"/>
      <c r="AB398" s="5"/>
      <c r="AC398" s="67"/>
      <c r="AD398" s="55"/>
    </row>
    <row r="399" spans="1:30" s="52" customFormat="1">
      <c r="A399" s="97"/>
      <c r="B399" s="194"/>
      <c r="C399" s="199"/>
      <c r="D399" s="6">
        <f t="shared" ref="D399" si="739">$C398*D398</f>
        <v>0</v>
      </c>
      <c r="E399" s="6">
        <f t="shared" ref="E399" si="740">$C398*E398</f>
        <v>0</v>
      </c>
      <c r="F399" s="6">
        <f t="shared" ref="F399:AB399" si="741">$C398*F398</f>
        <v>0</v>
      </c>
      <c r="G399" s="6">
        <f t="shared" si="741"/>
        <v>0</v>
      </c>
      <c r="H399" s="6">
        <f t="shared" si="741"/>
        <v>11138.644713</v>
      </c>
      <c r="I399" s="6">
        <f t="shared" si="741"/>
        <v>0</v>
      </c>
      <c r="J399" s="6">
        <f t="shared" si="741"/>
        <v>0</v>
      </c>
      <c r="K399" s="6">
        <f t="shared" si="741"/>
        <v>0</v>
      </c>
      <c r="L399" s="6">
        <f t="shared" si="741"/>
        <v>0</v>
      </c>
      <c r="M399" s="6">
        <f t="shared" si="741"/>
        <v>0</v>
      </c>
      <c r="N399" s="6">
        <f t="shared" si="741"/>
        <v>235111.48664700001</v>
      </c>
      <c r="O399" s="6">
        <f t="shared" si="741"/>
        <v>0</v>
      </c>
      <c r="P399" s="6">
        <f t="shared" si="741"/>
        <v>0</v>
      </c>
      <c r="Q399" s="6">
        <f t="shared" si="741"/>
        <v>0</v>
      </c>
      <c r="R399" s="6">
        <f t="shared" si="741"/>
        <v>0</v>
      </c>
      <c r="S399" s="6">
        <f t="shared" si="741"/>
        <v>0</v>
      </c>
      <c r="T399" s="6">
        <f t="shared" si="741"/>
        <v>0</v>
      </c>
      <c r="U399" s="6">
        <f t="shared" si="741"/>
        <v>0</v>
      </c>
      <c r="V399" s="6">
        <f t="shared" si="741"/>
        <v>14608.058640000001</v>
      </c>
      <c r="W399" s="6">
        <f t="shared" si="741"/>
        <v>0</v>
      </c>
      <c r="X399" s="6">
        <f t="shared" si="741"/>
        <v>0</v>
      </c>
      <c r="Y399" s="6">
        <f t="shared" si="741"/>
        <v>0</v>
      </c>
      <c r="Z399" s="6">
        <f t="shared" si="741"/>
        <v>0</v>
      </c>
      <c r="AA399" s="6">
        <f t="shared" si="741"/>
        <v>0</v>
      </c>
      <c r="AB399" s="6">
        <f t="shared" si="741"/>
        <v>0</v>
      </c>
      <c r="AC399" s="67"/>
      <c r="AD399" s="55"/>
    </row>
    <row r="400" spans="1:30" s="52" customFormat="1">
      <c r="A400" s="99" t="s">
        <v>384</v>
      </c>
      <c r="B400" s="75">
        <f>6260596.48/2</f>
        <v>3130298.24</v>
      </c>
      <c r="C400" s="199">
        <f t="shared" si="654"/>
        <v>260858.19</v>
      </c>
      <c r="D400" s="38">
        <v>1.6500000000000001E-2</v>
      </c>
      <c r="E400" s="38">
        <v>0.1368</v>
      </c>
      <c r="F400" s="38">
        <v>5.7599999999999998E-2</v>
      </c>
      <c r="G400" s="38">
        <v>8.0399999999999999E-2</v>
      </c>
      <c r="H400" s="38">
        <v>4.1099999999999998E-2</v>
      </c>
      <c r="I400" s="38">
        <v>0.13389999999999999</v>
      </c>
      <c r="J400" s="38">
        <v>2.12E-2</v>
      </c>
      <c r="K400" s="38">
        <v>3.2500000000000001E-2</v>
      </c>
      <c r="L400" s="38">
        <v>1.7100000000000001E-2</v>
      </c>
      <c r="M400" s="38">
        <v>2.5999999999999999E-2</v>
      </c>
      <c r="N400" s="38">
        <v>0.13320000000000001</v>
      </c>
      <c r="O400" s="38">
        <v>1.89E-2</v>
      </c>
      <c r="P400" s="38">
        <v>0</v>
      </c>
      <c r="Q400" s="38">
        <v>3.8600000000000002E-2</v>
      </c>
      <c r="R400" s="38">
        <v>1.9E-2</v>
      </c>
      <c r="S400" s="38">
        <v>4.1999999999999997E-3</v>
      </c>
      <c r="T400" s="38">
        <v>5.3999999999999999E-2</v>
      </c>
      <c r="U400" s="38">
        <v>1.78E-2</v>
      </c>
      <c r="V400" s="38">
        <v>3.6700000000000003E-2</v>
      </c>
      <c r="W400" s="38">
        <v>4.7199999999999999E-2</v>
      </c>
      <c r="X400" s="38">
        <v>6.3899999999999998E-2</v>
      </c>
      <c r="Y400" s="38">
        <v>2.5999999999999999E-3</v>
      </c>
      <c r="Z400" s="5">
        <v>0</v>
      </c>
      <c r="AA400" s="5">
        <v>8.0000000000000004E-4</v>
      </c>
      <c r="AB400" s="5">
        <v>0</v>
      </c>
      <c r="AC400" s="67"/>
      <c r="AD400" s="55"/>
    </row>
    <row r="401" spans="1:30" s="52" customFormat="1">
      <c r="A401" s="97"/>
      <c r="B401" s="195"/>
      <c r="C401" s="199"/>
      <c r="D401" s="6">
        <f t="shared" ref="D401" si="742">$C400*D400</f>
        <v>4304.1601350000001</v>
      </c>
      <c r="E401" s="6">
        <f t="shared" ref="E401" si="743">$C400*E400</f>
        <v>35685.400392000003</v>
      </c>
      <c r="F401" s="6">
        <f t="shared" ref="F401:AB401" si="744">$C400*F400</f>
        <v>15025.431744</v>
      </c>
      <c r="G401" s="6">
        <f t="shared" si="744"/>
        <v>20972.998476000001</v>
      </c>
      <c r="H401" s="6">
        <f t="shared" si="744"/>
        <v>10721.271608999999</v>
      </c>
      <c r="I401" s="6">
        <f t="shared" si="744"/>
        <v>34928.911640999999</v>
      </c>
      <c r="J401" s="6">
        <f t="shared" si="744"/>
        <v>5530.193628</v>
      </c>
      <c r="K401" s="6">
        <f t="shared" si="744"/>
        <v>8477.8911750000007</v>
      </c>
      <c r="L401" s="6">
        <f t="shared" si="744"/>
        <v>4460.6750490000004</v>
      </c>
      <c r="M401" s="6">
        <f t="shared" si="744"/>
        <v>6782.3129399999998</v>
      </c>
      <c r="N401" s="6">
        <f t="shared" si="744"/>
        <v>34746.310908000007</v>
      </c>
      <c r="O401" s="6">
        <f t="shared" si="744"/>
        <v>4930.2197910000004</v>
      </c>
      <c r="P401" s="6">
        <f t="shared" si="744"/>
        <v>0</v>
      </c>
      <c r="Q401" s="6">
        <f t="shared" si="744"/>
        <v>10069.126134</v>
      </c>
      <c r="R401" s="6">
        <f t="shared" si="744"/>
        <v>4956.3056100000003</v>
      </c>
      <c r="S401" s="6">
        <f t="shared" si="744"/>
        <v>1095.6043979999999</v>
      </c>
      <c r="T401" s="6">
        <f t="shared" si="744"/>
        <v>14086.342259999999</v>
      </c>
      <c r="U401" s="6">
        <f t="shared" si="744"/>
        <v>4643.2757819999997</v>
      </c>
      <c r="V401" s="6">
        <f t="shared" si="744"/>
        <v>9573.4955730000001</v>
      </c>
      <c r="W401" s="6">
        <f t="shared" si="744"/>
        <v>12312.506568000001</v>
      </c>
      <c r="X401" s="6">
        <f t="shared" si="744"/>
        <v>16668.838340999999</v>
      </c>
      <c r="Y401" s="6">
        <f t="shared" si="744"/>
        <v>678.23129399999993</v>
      </c>
      <c r="Z401" s="6">
        <f t="shared" si="744"/>
        <v>0</v>
      </c>
      <c r="AA401" s="6">
        <f t="shared" si="744"/>
        <v>208.68655200000001</v>
      </c>
      <c r="AB401" s="6">
        <f t="shared" si="744"/>
        <v>0</v>
      </c>
      <c r="AC401" s="67"/>
      <c r="AD401" s="55"/>
    </row>
    <row r="402" spans="1:30" s="52" customFormat="1">
      <c r="A402" s="99" t="s">
        <v>477</v>
      </c>
      <c r="B402" s="75">
        <v>155501.26999999999</v>
      </c>
      <c r="C402" s="199">
        <f t="shared" si="654"/>
        <v>12958.44</v>
      </c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>
        <v>0.99839999999999995</v>
      </c>
      <c r="O402" s="38"/>
      <c r="P402" s="38"/>
      <c r="Q402" s="38"/>
      <c r="R402" s="38"/>
      <c r="S402" s="38"/>
      <c r="T402" s="38"/>
      <c r="U402" s="38"/>
      <c r="V402" s="38">
        <v>1.6000000000000001E-3</v>
      </c>
      <c r="W402" s="38"/>
      <c r="X402" s="38"/>
      <c r="Y402" s="38"/>
      <c r="Z402" s="5"/>
      <c r="AA402" s="5"/>
      <c r="AB402" s="5"/>
      <c r="AC402" s="67"/>
      <c r="AD402" s="55"/>
    </row>
    <row r="403" spans="1:30" s="52" customFormat="1">
      <c r="A403" s="97"/>
      <c r="B403" s="194"/>
      <c r="C403" s="199"/>
      <c r="D403" s="6">
        <f t="shared" ref="D403" si="745">$C402*D402</f>
        <v>0</v>
      </c>
      <c r="E403" s="6">
        <f t="shared" ref="E403" si="746">$C402*E402</f>
        <v>0</v>
      </c>
      <c r="F403" s="6">
        <f t="shared" ref="F403:AB403" si="747">$C402*F402</f>
        <v>0</v>
      </c>
      <c r="G403" s="6">
        <f t="shared" si="747"/>
        <v>0</v>
      </c>
      <c r="H403" s="6">
        <f t="shared" si="747"/>
        <v>0</v>
      </c>
      <c r="I403" s="6">
        <f t="shared" si="747"/>
        <v>0</v>
      </c>
      <c r="J403" s="6">
        <f t="shared" si="747"/>
        <v>0</v>
      </c>
      <c r="K403" s="6">
        <f t="shared" si="747"/>
        <v>0</v>
      </c>
      <c r="L403" s="6">
        <f t="shared" si="747"/>
        <v>0</v>
      </c>
      <c r="M403" s="6">
        <f t="shared" si="747"/>
        <v>0</v>
      </c>
      <c r="N403" s="6">
        <f t="shared" si="747"/>
        <v>12937.706496000001</v>
      </c>
      <c r="O403" s="6">
        <f t="shared" si="747"/>
        <v>0</v>
      </c>
      <c r="P403" s="6">
        <f t="shared" si="747"/>
        <v>0</v>
      </c>
      <c r="Q403" s="6">
        <f t="shared" si="747"/>
        <v>0</v>
      </c>
      <c r="R403" s="6">
        <f t="shared" si="747"/>
        <v>0</v>
      </c>
      <c r="S403" s="6">
        <f t="shared" si="747"/>
        <v>0</v>
      </c>
      <c r="T403" s="6">
        <f t="shared" si="747"/>
        <v>0</v>
      </c>
      <c r="U403" s="6">
        <f t="shared" si="747"/>
        <v>0</v>
      </c>
      <c r="V403" s="6">
        <f t="shared" si="747"/>
        <v>20.733504000000003</v>
      </c>
      <c r="W403" s="6">
        <f t="shared" si="747"/>
        <v>0</v>
      </c>
      <c r="X403" s="6">
        <f t="shared" si="747"/>
        <v>0</v>
      </c>
      <c r="Y403" s="6">
        <f t="shared" si="747"/>
        <v>0</v>
      </c>
      <c r="Z403" s="6">
        <f t="shared" si="747"/>
        <v>0</v>
      </c>
      <c r="AA403" s="6">
        <f t="shared" si="747"/>
        <v>0</v>
      </c>
      <c r="AB403" s="6">
        <f t="shared" si="747"/>
        <v>0</v>
      </c>
      <c r="AC403" s="67"/>
      <c r="AD403" s="55"/>
    </row>
    <row r="404" spans="1:30" s="52" customFormat="1">
      <c r="A404" s="99" t="s">
        <v>478</v>
      </c>
      <c r="B404" s="75">
        <v>12173.48</v>
      </c>
      <c r="C404" s="199">
        <f t="shared" si="654"/>
        <v>1014.46</v>
      </c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>
        <v>0.99839999999999995</v>
      </c>
      <c r="O404" s="38"/>
      <c r="P404" s="38"/>
      <c r="Q404" s="38"/>
      <c r="R404" s="38"/>
      <c r="S404" s="38"/>
      <c r="T404" s="38"/>
      <c r="U404" s="38"/>
      <c r="V404" s="38">
        <v>1.6000000000000001E-3</v>
      </c>
      <c r="W404" s="38"/>
      <c r="X404" s="38"/>
      <c r="Y404" s="38"/>
      <c r="Z404" s="5"/>
      <c r="AA404" s="5"/>
      <c r="AB404" s="5"/>
      <c r="AC404" s="67"/>
      <c r="AD404" s="55"/>
    </row>
    <row r="405" spans="1:30" s="52" customFormat="1">
      <c r="A405" s="97"/>
      <c r="B405" s="194"/>
      <c r="C405" s="199"/>
      <c r="D405" s="6">
        <f t="shared" ref="D405" si="748">$C404*D404</f>
        <v>0</v>
      </c>
      <c r="E405" s="6">
        <f t="shared" ref="E405" si="749">$C404*E404</f>
        <v>0</v>
      </c>
      <c r="F405" s="6">
        <f t="shared" ref="F405:AB405" si="750">$C404*F404</f>
        <v>0</v>
      </c>
      <c r="G405" s="6">
        <f t="shared" si="750"/>
        <v>0</v>
      </c>
      <c r="H405" s="6">
        <f t="shared" si="750"/>
        <v>0</v>
      </c>
      <c r="I405" s="6">
        <f t="shared" si="750"/>
        <v>0</v>
      </c>
      <c r="J405" s="6">
        <f t="shared" si="750"/>
        <v>0</v>
      </c>
      <c r="K405" s="6">
        <f t="shared" si="750"/>
        <v>0</v>
      </c>
      <c r="L405" s="6">
        <f t="shared" si="750"/>
        <v>0</v>
      </c>
      <c r="M405" s="6">
        <f t="shared" si="750"/>
        <v>0</v>
      </c>
      <c r="N405" s="6">
        <f t="shared" si="750"/>
        <v>1012.836864</v>
      </c>
      <c r="O405" s="6">
        <f t="shared" si="750"/>
        <v>0</v>
      </c>
      <c r="P405" s="6">
        <f t="shared" si="750"/>
        <v>0</v>
      </c>
      <c r="Q405" s="6">
        <f t="shared" si="750"/>
        <v>0</v>
      </c>
      <c r="R405" s="6">
        <f t="shared" si="750"/>
        <v>0</v>
      </c>
      <c r="S405" s="6">
        <f t="shared" si="750"/>
        <v>0</v>
      </c>
      <c r="T405" s="6">
        <f t="shared" si="750"/>
        <v>0</v>
      </c>
      <c r="U405" s="6">
        <f t="shared" si="750"/>
        <v>0</v>
      </c>
      <c r="V405" s="6">
        <f t="shared" si="750"/>
        <v>1.6231360000000001</v>
      </c>
      <c r="W405" s="6">
        <f t="shared" si="750"/>
        <v>0</v>
      </c>
      <c r="X405" s="6">
        <f t="shared" si="750"/>
        <v>0</v>
      </c>
      <c r="Y405" s="6">
        <f t="shared" si="750"/>
        <v>0</v>
      </c>
      <c r="Z405" s="6">
        <f t="shared" si="750"/>
        <v>0</v>
      </c>
      <c r="AA405" s="6">
        <f t="shared" si="750"/>
        <v>0</v>
      </c>
      <c r="AB405" s="6">
        <f t="shared" si="750"/>
        <v>0</v>
      </c>
      <c r="AC405" s="67"/>
      <c r="AD405" s="55"/>
    </row>
    <row r="406" spans="1:30" s="52" customFormat="1">
      <c r="A406" s="99" t="s">
        <v>479</v>
      </c>
      <c r="B406" s="75">
        <v>9694.74</v>
      </c>
      <c r="C406" s="199">
        <f t="shared" si="654"/>
        <v>807.9</v>
      </c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>
        <v>0.99839999999999995</v>
      </c>
      <c r="O406" s="38"/>
      <c r="P406" s="38"/>
      <c r="Q406" s="38"/>
      <c r="R406" s="38"/>
      <c r="S406" s="38"/>
      <c r="T406" s="38"/>
      <c r="U406" s="38"/>
      <c r="V406" s="38">
        <v>1.6000000000000001E-3</v>
      </c>
      <c r="W406" s="38"/>
      <c r="X406" s="38"/>
      <c r="Y406" s="38"/>
      <c r="Z406" s="5"/>
      <c r="AA406" s="5"/>
      <c r="AB406" s="5"/>
      <c r="AC406" s="67"/>
      <c r="AD406" s="55"/>
    </row>
    <row r="407" spans="1:30" s="52" customFormat="1">
      <c r="A407" s="97"/>
      <c r="B407" s="194"/>
      <c r="C407" s="199"/>
      <c r="D407" s="6">
        <f t="shared" ref="D407" si="751">$C406*D406</f>
        <v>0</v>
      </c>
      <c r="E407" s="6">
        <f t="shared" ref="E407" si="752">$C406*E406</f>
        <v>0</v>
      </c>
      <c r="F407" s="6">
        <f t="shared" ref="F407:AB407" si="753">$C406*F406</f>
        <v>0</v>
      </c>
      <c r="G407" s="6">
        <f t="shared" si="753"/>
        <v>0</v>
      </c>
      <c r="H407" s="6">
        <f t="shared" si="753"/>
        <v>0</v>
      </c>
      <c r="I407" s="6">
        <f t="shared" si="753"/>
        <v>0</v>
      </c>
      <c r="J407" s="6">
        <f t="shared" si="753"/>
        <v>0</v>
      </c>
      <c r="K407" s="6">
        <f t="shared" si="753"/>
        <v>0</v>
      </c>
      <c r="L407" s="6">
        <f t="shared" si="753"/>
        <v>0</v>
      </c>
      <c r="M407" s="6">
        <f t="shared" si="753"/>
        <v>0</v>
      </c>
      <c r="N407" s="6">
        <f t="shared" si="753"/>
        <v>806.60735999999997</v>
      </c>
      <c r="O407" s="6">
        <f t="shared" si="753"/>
        <v>0</v>
      </c>
      <c r="P407" s="6">
        <f t="shared" si="753"/>
        <v>0</v>
      </c>
      <c r="Q407" s="6">
        <f t="shared" si="753"/>
        <v>0</v>
      </c>
      <c r="R407" s="6">
        <f t="shared" si="753"/>
        <v>0</v>
      </c>
      <c r="S407" s="6">
        <f t="shared" si="753"/>
        <v>0</v>
      </c>
      <c r="T407" s="6">
        <f t="shared" si="753"/>
        <v>0</v>
      </c>
      <c r="U407" s="6">
        <f t="shared" si="753"/>
        <v>0</v>
      </c>
      <c r="V407" s="6">
        <f t="shared" si="753"/>
        <v>1.29264</v>
      </c>
      <c r="W407" s="6">
        <f t="shared" si="753"/>
        <v>0</v>
      </c>
      <c r="X407" s="6">
        <f t="shared" si="753"/>
        <v>0</v>
      </c>
      <c r="Y407" s="6">
        <f t="shared" si="753"/>
        <v>0</v>
      </c>
      <c r="Z407" s="6">
        <f t="shared" si="753"/>
        <v>0</v>
      </c>
      <c r="AA407" s="6">
        <f t="shared" si="753"/>
        <v>0</v>
      </c>
      <c r="AB407" s="6">
        <f t="shared" si="753"/>
        <v>0</v>
      </c>
      <c r="AC407" s="67"/>
      <c r="AD407" s="55"/>
    </row>
    <row r="408" spans="1:30" s="52" customFormat="1">
      <c r="A408" s="99" t="s">
        <v>480</v>
      </c>
      <c r="B408" s="75">
        <f>10280803.33/2</f>
        <v>5140401.665</v>
      </c>
      <c r="C408" s="199">
        <f t="shared" si="654"/>
        <v>428366.81</v>
      </c>
      <c r="D408" s="38">
        <v>1.6500000000000001E-2</v>
      </c>
      <c r="E408" s="38">
        <v>0.1368</v>
      </c>
      <c r="F408" s="38">
        <v>5.7599999999999998E-2</v>
      </c>
      <c r="G408" s="38">
        <v>8.0399999999999999E-2</v>
      </c>
      <c r="H408" s="38">
        <v>4.1099999999999998E-2</v>
      </c>
      <c r="I408" s="38">
        <v>0.13389999999999999</v>
      </c>
      <c r="J408" s="38">
        <v>2.12E-2</v>
      </c>
      <c r="K408" s="38">
        <v>3.2500000000000001E-2</v>
      </c>
      <c r="L408" s="38">
        <v>1.7100000000000001E-2</v>
      </c>
      <c r="M408" s="38">
        <v>2.5999999999999999E-2</v>
      </c>
      <c r="N408" s="38">
        <v>0.13320000000000001</v>
      </c>
      <c r="O408" s="38">
        <v>1.89E-2</v>
      </c>
      <c r="P408" s="38">
        <v>0</v>
      </c>
      <c r="Q408" s="38">
        <v>3.8600000000000002E-2</v>
      </c>
      <c r="R408" s="38">
        <v>1.9E-2</v>
      </c>
      <c r="S408" s="38">
        <v>4.1999999999999997E-3</v>
      </c>
      <c r="T408" s="38">
        <v>5.3999999999999999E-2</v>
      </c>
      <c r="U408" s="38">
        <v>1.78E-2</v>
      </c>
      <c r="V408" s="38">
        <v>3.6700000000000003E-2</v>
      </c>
      <c r="W408" s="38">
        <v>4.7199999999999999E-2</v>
      </c>
      <c r="X408" s="38">
        <v>6.3899999999999998E-2</v>
      </c>
      <c r="Y408" s="38">
        <v>2.5999999999999999E-3</v>
      </c>
      <c r="Z408" s="5">
        <v>0</v>
      </c>
      <c r="AA408" s="5">
        <v>8.0000000000000004E-4</v>
      </c>
      <c r="AB408" s="5">
        <v>0</v>
      </c>
      <c r="AC408" s="67"/>
      <c r="AD408" s="55"/>
    </row>
    <row r="409" spans="1:30" s="52" customFormat="1">
      <c r="A409" s="100"/>
      <c r="B409" s="194"/>
      <c r="C409" s="199"/>
      <c r="D409" s="39">
        <f t="shared" ref="D409" si="754">$C408*D408</f>
        <v>7068.0523650000005</v>
      </c>
      <c r="E409" s="39">
        <f t="shared" ref="E409" si="755">$C408*E408</f>
        <v>58600.579608</v>
      </c>
      <c r="F409" s="39">
        <f t="shared" ref="F409:AA409" si="756">$C408*F408</f>
        <v>24673.928255999999</v>
      </c>
      <c r="G409" s="39">
        <f t="shared" si="756"/>
        <v>34440.691524000002</v>
      </c>
      <c r="H409" s="39">
        <f t="shared" si="756"/>
        <v>17605.875891</v>
      </c>
      <c r="I409" s="39">
        <f t="shared" si="756"/>
        <v>57358.315858999995</v>
      </c>
      <c r="J409" s="39">
        <f t="shared" si="756"/>
        <v>9081.3763720000006</v>
      </c>
      <c r="K409" s="39">
        <f t="shared" si="756"/>
        <v>13921.921325000001</v>
      </c>
      <c r="L409" s="39">
        <f t="shared" si="756"/>
        <v>7325.072451</v>
      </c>
      <c r="M409" s="39">
        <f t="shared" si="756"/>
        <v>11137.537059999999</v>
      </c>
      <c r="N409" s="39">
        <f t="shared" si="756"/>
        <v>57058.459092000005</v>
      </c>
      <c r="O409" s="39">
        <f t="shared" si="756"/>
        <v>8096.1327090000004</v>
      </c>
      <c r="P409" s="39">
        <f t="shared" si="756"/>
        <v>0</v>
      </c>
      <c r="Q409" s="39">
        <f t="shared" si="756"/>
        <v>16534.958866000001</v>
      </c>
      <c r="R409" s="39">
        <f t="shared" si="756"/>
        <v>8138.9693900000002</v>
      </c>
      <c r="S409" s="39">
        <f t="shared" si="756"/>
        <v>1799.1406019999999</v>
      </c>
      <c r="T409" s="39">
        <f t="shared" si="756"/>
        <v>23131.80774</v>
      </c>
      <c r="U409" s="39">
        <f t="shared" si="756"/>
        <v>7624.9292180000002</v>
      </c>
      <c r="V409" s="39">
        <f t="shared" si="756"/>
        <v>15721.061927000001</v>
      </c>
      <c r="W409" s="39">
        <f t="shared" si="756"/>
        <v>20218.913432000001</v>
      </c>
      <c r="X409" s="39">
        <f t="shared" si="756"/>
        <v>27372.639158999998</v>
      </c>
      <c r="Y409" s="39">
        <f t="shared" si="756"/>
        <v>1113.753706</v>
      </c>
      <c r="Z409" s="39">
        <f t="shared" si="756"/>
        <v>0</v>
      </c>
      <c r="AA409" s="39">
        <f t="shared" si="756"/>
        <v>342.69344799999999</v>
      </c>
      <c r="AB409" s="39">
        <f t="shared" ref="AB409" si="757">$C408*AB408</f>
        <v>0</v>
      </c>
      <c r="AC409" s="67"/>
      <c r="AD409" s="55"/>
    </row>
    <row r="410" spans="1:30" s="52" customFormat="1">
      <c r="A410" s="99" t="s">
        <v>555</v>
      </c>
      <c r="B410" s="75">
        <f>10280803.33/2</f>
        <v>5140401.665</v>
      </c>
      <c r="C410" s="199">
        <f t="shared" si="654"/>
        <v>428366.81</v>
      </c>
      <c r="D410" s="38"/>
      <c r="E410" s="38"/>
      <c r="F410" s="38">
        <v>0</v>
      </c>
      <c r="G410" s="38"/>
      <c r="H410" s="38">
        <v>5.7099999999999998E-2</v>
      </c>
      <c r="I410" s="38"/>
      <c r="J410" s="38"/>
      <c r="K410" s="38"/>
      <c r="L410" s="38"/>
      <c r="M410" s="38"/>
      <c r="N410" s="38">
        <v>0.84430000000000005</v>
      </c>
      <c r="O410" s="38"/>
      <c r="P410" s="38"/>
      <c r="Q410" s="38"/>
      <c r="R410" s="38"/>
      <c r="S410" s="38"/>
      <c r="T410" s="38"/>
      <c r="U410" s="38"/>
      <c r="V410" s="38">
        <v>9.8599999999999993E-2</v>
      </c>
      <c r="W410" s="38"/>
      <c r="X410" s="38"/>
      <c r="Y410" s="38"/>
      <c r="Z410" s="40"/>
      <c r="AA410" s="40"/>
      <c r="AB410" s="40"/>
      <c r="AC410" s="67"/>
      <c r="AD410" s="55"/>
    </row>
    <row r="411" spans="1:30" s="52" customFormat="1">
      <c r="A411" s="100"/>
      <c r="B411" s="194"/>
      <c r="C411" s="199"/>
      <c r="D411" s="39">
        <f t="shared" ref="D411" si="758">$C410*D410</f>
        <v>0</v>
      </c>
      <c r="E411" s="39">
        <f t="shared" ref="E411" si="759">$C410*E410</f>
        <v>0</v>
      </c>
      <c r="F411" s="39">
        <f t="shared" ref="F411:AB411" si="760">$C410*F410</f>
        <v>0</v>
      </c>
      <c r="G411" s="39">
        <f t="shared" si="760"/>
        <v>0</v>
      </c>
      <c r="H411" s="39">
        <f t="shared" si="760"/>
        <v>24459.744850999999</v>
      </c>
      <c r="I411" s="39">
        <f t="shared" si="760"/>
        <v>0</v>
      </c>
      <c r="J411" s="39">
        <f t="shared" si="760"/>
        <v>0</v>
      </c>
      <c r="K411" s="39">
        <f t="shared" si="760"/>
        <v>0</v>
      </c>
      <c r="L411" s="39">
        <f t="shared" si="760"/>
        <v>0</v>
      </c>
      <c r="M411" s="39">
        <f t="shared" si="760"/>
        <v>0</v>
      </c>
      <c r="N411" s="39">
        <f t="shared" si="760"/>
        <v>361670.09768300003</v>
      </c>
      <c r="O411" s="39">
        <f t="shared" si="760"/>
        <v>0</v>
      </c>
      <c r="P411" s="39">
        <f t="shared" si="760"/>
        <v>0</v>
      </c>
      <c r="Q411" s="39">
        <f t="shared" si="760"/>
        <v>0</v>
      </c>
      <c r="R411" s="39">
        <f t="shared" si="760"/>
        <v>0</v>
      </c>
      <c r="S411" s="39">
        <f t="shared" si="760"/>
        <v>0</v>
      </c>
      <c r="T411" s="39">
        <f t="shared" si="760"/>
        <v>0</v>
      </c>
      <c r="U411" s="39">
        <f t="shared" si="760"/>
        <v>0</v>
      </c>
      <c r="V411" s="39">
        <f t="shared" si="760"/>
        <v>42236.967465999995</v>
      </c>
      <c r="W411" s="39">
        <f t="shared" si="760"/>
        <v>0</v>
      </c>
      <c r="X411" s="39">
        <f t="shared" si="760"/>
        <v>0</v>
      </c>
      <c r="Y411" s="39">
        <f t="shared" si="760"/>
        <v>0</v>
      </c>
      <c r="Z411" s="39">
        <f t="shared" si="760"/>
        <v>0</v>
      </c>
      <c r="AA411" s="39">
        <f t="shared" si="760"/>
        <v>0</v>
      </c>
      <c r="AB411" s="39">
        <f t="shared" si="760"/>
        <v>0</v>
      </c>
      <c r="AC411" s="67"/>
      <c r="AD411" s="55"/>
    </row>
    <row r="412" spans="1:30" s="52" customFormat="1">
      <c r="A412" s="99" t="s">
        <v>599</v>
      </c>
      <c r="B412" s="75">
        <v>599675.03</v>
      </c>
      <c r="C412" s="199">
        <f t="shared" si="654"/>
        <v>49972.92</v>
      </c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>
        <v>0.97109999999999996</v>
      </c>
      <c r="O412" s="38"/>
      <c r="P412" s="38"/>
      <c r="Q412" s="38"/>
      <c r="R412" s="38">
        <v>1.8E-3</v>
      </c>
      <c r="S412" s="38"/>
      <c r="T412" s="38"/>
      <c r="U412" s="38"/>
      <c r="V412" s="38">
        <v>2.7099999999999999E-2</v>
      </c>
      <c r="W412" s="38"/>
      <c r="X412" s="38"/>
      <c r="Y412" s="38"/>
      <c r="Z412" s="5"/>
      <c r="AA412" s="5"/>
      <c r="AB412" s="5"/>
      <c r="AC412" s="67"/>
      <c r="AD412" s="55"/>
    </row>
    <row r="413" spans="1:30" s="52" customFormat="1">
      <c r="A413" s="100"/>
      <c r="B413" s="194"/>
      <c r="C413" s="199"/>
      <c r="D413" s="39">
        <f t="shared" ref="D413" si="761">$C412*D412</f>
        <v>0</v>
      </c>
      <c r="E413" s="39">
        <f t="shared" ref="E413" si="762">$C412*E412</f>
        <v>0</v>
      </c>
      <c r="F413" s="39">
        <f t="shared" ref="F413:AA413" si="763">$C412*F412</f>
        <v>0</v>
      </c>
      <c r="G413" s="39">
        <f t="shared" si="763"/>
        <v>0</v>
      </c>
      <c r="H413" s="39">
        <f t="shared" si="763"/>
        <v>0</v>
      </c>
      <c r="I413" s="39">
        <f t="shared" si="763"/>
        <v>0</v>
      </c>
      <c r="J413" s="39">
        <f t="shared" si="763"/>
        <v>0</v>
      </c>
      <c r="K413" s="39">
        <f t="shared" si="763"/>
        <v>0</v>
      </c>
      <c r="L413" s="39">
        <f t="shared" si="763"/>
        <v>0</v>
      </c>
      <c r="M413" s="39">
        <f t="shared" si="763"/>
        <v>0</v>
      </c>
      <c r="N413" s="39">
        <f t="shared" si="763"/>
        <v>48528.702611999994</v>
      </c>
      <c r="O413" s="39">
        <f t="shared" si="763"/>
        <v>0</v>
      </c>
      <c r="P413" s="39">
        <f t="shared" si="763"/>
        <v>0</v>
      </c>
      <c r="Q413" s="39">
        <f t="shared" si="763"/>
        <v>0</v>
      </c>
      <c r="R413" s="39">
        <f t="shared" si="763"/>
        <v>89.951256000000001</v>
      </c>
      <c r="S413" s="39">
        <f t="shared" si="763"/>
        <v>0</v>
      </c>
      <c r="T413" s="39">
        <f t="shared" si="763"/>
        <v>0</v>
      </c>
      <c r="U413" s="39">
        <f t="shared" si="763"/>
        <v>0</v>
      </c>
      <c r="V413" s="39">
        <f t="shared" si="763"/>
        <v>1354.266132</v>
      </c>
      <c r="W413" s="39">
        <f t="shared" si="763"/>
        <v>0</v>
      </c>
      <c r="X413" s="39">
        <f t="shared" si="763"/>
        <v>0</v>
      </c>
      <c r="Y413" s="39">
        <f t="shared" si="763"/>
        <v>0</v>
      </c>
      <c r="Z413" s="39">
        <f t="shared" si="763"/>
        <v>0</v>
      </c>
      <c r="AA413" s="39">
        <f t="shared" si="763"/>
        <v>0</v>
      </c>
      <c r="AB413" s="39">
        <f t="shared" ref="AB413" si="764">$C412*AB412</f>
        <v>0</v>
      </c>
      <c r="AC413" s="67"/>
      <c r="AD413" s="55"/>
    </row>
    <row r="414" spans="1:30" s="52" customFormat="1">
      <c r="A414" s="99" t="s">
        <v>481</v>
      </c>
      <c r="B414" s="75">
        <f>9171992.06/2</f>
        <v>4585996.03</v>
      </c>
      <c r="C414" s="199">
        <f t="shared" ref="C414:C458" si="765">ROUND(B414/12,2)</f>
        <v>382166.34</v>
      </c>
      <c r="D414" s="38">
        <v>1.6500000000000001E-2</v>
      </c>
      <c r="E414" s="38">
        <v>0.1368</v>
      </c>
      <c r="F414" s="38">
        <v>5.7599999999999998E-2</v>
      </c>
      <c r="G414" s="38">
        <v>8.0399999999999999E-2</v>
      </c>
      <c r="H414" s="38">
        <v>4.1099999999999998E-2</v>
      </c>
      <c r="I414" s="38">
        <v>0.13389999999999999</v>
      </c>
      <c r="J414" s="38">
        <v>2.12E-2</v>
      </c>
      <c r="K414" s="38">
        <v>3.2500000000000001E-2</v>
      </c>
      <c r="L414" s="38">
        <v>1.7100000000000001E-2</v>
      </c>
      <c r="M414" s="38">
        <v>2.5999999999999999E-2</v>
      </c>
      <c r="N414" s="38">
        <v>0.13320000000000001</v>
      </c>
      <c r="O414" s="38">
        <v>1.89E-2</v>
      </c>
      <c r="P414" s="38">
        <v>0</v>
      </c>
      <c r="Q414" s="38">
        <v>3.8600000000000002E-2</v>
      </c>
      <c r="R414" s="38">
        <v>1.9E-2</v>
      </c>
      <c r="S414" s="38">
        <v>4.1999999999999997E-3</v>
      </c>
      <c r="T414" s="38">
        <v>5.3999999999999999E-2</v>
      </c>
      <c r="U414" s="38">
        <v>1.78E-2</v>
      </c>
      <c r="V414" s="38">
        <v>3.6700000000000003E-2</v>
      </c>
      <c r="W414" s="38">
        <v>4.7199999999999999E-2</v>
      </c>
      <c r="X414" s="38">
        <v>6.3899999999999998E-2</v>
      </c>
      <c r="Y414" s="38">
        <v>2.5999999999999999E-3</v>
      </c>
      <c r="Z414" s="5">
        <v>0</v>
      </c>
      <c r="AA414" s="5">
        <v>8.0000000000000004E-4</v>
      </c>
      <c r="AB414" s="5">
        <v>0</v>
      </c>
      <c r="AC414" s="67"/>
      <c r="AD414" s="55"/>
    </row>
    <row r="415" spans="1:30" s="52" customFormat="1">
      <c r="A415" s="100"/>
      <c r="B415" s="194"/>
      <c r="C415" s="199"/>
      <c r="D415" s="39">
        <f t="shared" ref="D415" si="766">$C414*D414</f>
        <v>6305.7446100000006</v>
      </c>
      <c r="E415" s="39">
        <f t="shared" ref="E415" si="767">$C414*E414</f>
        <v>52280.355312000007</v>
      </c>
      <c r="F415" s="39">
        <f t="shared" ref="F415:AB415" si="768">$C414*F414</f>
        <v>22012.781183999999</v>
      </c>
      <c r="G415" s="39">
        <f t="shared" si="768"/>
        <v>30726.173736000001</v>
      </c>
      <c r="H415" s="39">
        <f t="shared" si="768"/>
        <v>15707.036574</v>
      </c>
      <c r="I415" s="39">
        <f t="shared" si="768"/>
        <v>51172.072926000001</v>
      </c>
      <c r="J415" s="39">
        <f t="shared" si="768"/>
        <v>8101.9264080000003</v>
      </c>
      <c r="K415" s="39">
        <f t="shared" si="768"/>
        <v>12420.406050000001</v>
      </c>
      <c r="L415" s="39">
        <f t="shared" si="768"/>
        <v>6535.0444140000009</v>
      </c>
      <c r="M415" s="39">
        <f t="shared" si="768"/>
        <v>9936.3248399999993</v>
      </c>
      <c r="N415" s="39">
        <f t="shared" si="768"/>
        <v>50904.556488000009</v>
      </c>
      <c r="O415" s="39">
        <f t="shared" si="768"/>
        <v>7222.9438260000006</v>
      </c>
      <c r="P415" s="39">
        <f t="shared" si="768"/>
        <v>0</v>
      </c>
      <c r="Q415" s="39">
        <f t="shared" si="768"/>
        <v>14751.620724000002</v>
      </c>
      <c r="R415" s="39">
        <f t="shared" si="768"/>
        <v>7261.1604600000001</v>
      </c>
      <c r="S415" s="39">
        <f t="shared" si="768"/>
        <v>1605.098628</v>
      </c>
      <c r="T415" s="39">
        <f t="shared" si="768"/>
        <v>20636.982360000002</v>
      </c>
      <c r="U415" s="39">
        <f t="shared" si="768"/>
        <v>6802.5608520000005</v>
      </c>
      <c r="V415" s="39">
        <f t="shared" si="768"/>
        <v>14025.504678000003</v>
      </c>
      <c r="W415" s="39">
        <f t="shared" si="768"/>
        <v>18038.251248</v>
      </c>
      <c r="X415" s="39">
        <f t="shared" si="768"/>
        <v>24420.429126000003</v>
      </c>
      <c r="Y415" s="39">
        <f t="shared" si="768"/>
        <v>993.63248399999998</v>
      </c>
      <c r="Z415" s="39">
        <f t="shared" si="768"/>
        <v>0</v>
      </c>
      <c r="AA415" s="39">
        <f t="shared" si="768"/>
        <v>305.73307200000005</v>
      </c>
      <c r="AB415" s="39">
        <f t="shared" si="768"/>
        <v>0</v>
      </c>
      <c r="AC415" s="67"/>
      <c r="AD415" s="55"/>
    </row>
    <row r="416" spans="1:30">
      <c r="A416" s="99" t="s">
        <v>556</v>
      </c>
      <c r="B416" s="75">
        <f>9171992.06/2</f>
        <v>4585996.03</v>
      </c>
      <c r="C416" s="199">
        <f t="shared" si="765"/>
        <v>382166.34</v>
      </c>
      <c r="D416" s="38"/>
      <c r="E416" s="38"/>
      <c r="F416" s="38"/>
      <c r="G416" s="38"/>
      <c r="H416" s="38">
        <v>9.35E-2</v>
      </c>
      <c r="I416" s="38"/>
      <c r="J416" s="38"/>
      <c r="K416" s="38"/>
      <c r="L416" s="38"/>
      <c r="M416" s="38"/>
      <c r="N416" s="38">
        <v>0.73040000000000005</v>
      </c>
      <c r="O416" s="38"/>
      <c r="P416" s="38"/>
      <c r="Q416" s="38"/>
      <c r="R416" s="38"/>
      <c r="S416" s="38"/>
      <c r="T416" s="38"/>
      <c r="U416" s="38"/>
      <c r="V416" s="38">
        <v>0.17610000000000001</v>
      </c>
      <c r="W416" s="38"/>
      <c r="X416" s="38"/>
      <c r="Y416" s="38"/>
      <c r="Z416" s="40"/>
      <c r="AA416" s="40"/>
      <c r="AB416" s="40"/>
      <c r="AC416" s="67"/>
      <c r="AD416" s="147"/>
    </row>
    <row r="417" spans="1:30">
      <c r="A417" s="100"/>
      <c r="B417" s="194"/>
      <c r="C417" s="199"/>
      <c r="D417" s="39">
        <f t="shared" ref="D417" si="769">$C416*D416</f>
        <v>0</v>
      </c>
      <c r="E417" s="39">
        <f t="shared" ref="E417" si="770">$C416*E416</f>
        <v>0</v>
      </c>
      <c r="F417" s="39">
        <f t="shared" ref="F417:AB417" si="771">$C416*F416</f>
        <v>0</v>
      </c>
      <c r="G417" s="39">
        <f t="shared" si="771"/>
        <v>0</v>
      </c>
      <c r="H417" s="39">
        <f t="shared" si="771"/>
        <v>35732.552790000002</v>
      </c>
      <c r="I417" s="39">
        <f t="shared" si="771"/>
        <v>0</v>
      </c>
      <c r="J417" s="39">
        <f t="shared" si="771"/>
        <v>0</v>
      </c>
      <c r="K417" s="39">
        <f t="shared" si="771"/>
        <v>0</v>
      </c>
      <c r="L417" s="39">
        <f t="shared" si="771"/>
        <v>0</v>
      </c>
      <c r="M417" s="39">
        <f t="shared" si="771"/>
        <v>0</v>
      </c>
      <c r="N417" s="39">
        <f t="shared" si="771"/>
        <v>279134.29473600001</v>
      </c>
      <c r="O417" s="39">
        <f t="shared" si="771"/>
        <v>0</v>
      </c>
      <c r="P417" s="39">
        <f t="shared" si="771"/>
        <v>0</v>
      </c>
      <c r="Q417" s="39">
        <f t="shared" si="771"/>
        <v>0</v>
      </c>
      <c r="R417" s="39">
        <f t="shared" si="771"/>
        <v>0</v>
      </c>
      <c r="S417" s="39">
        <f t="shared" si="771"/>
        <v>0</v>
      </c>
      <c r="T417" s="39">
        <f t="shared" si="771"/>
        <v>0</v>
      </c>
      <c r="U417" s="39">
        <f t="shared" si="771"/>
        <v>0</v>
      </c>
      <c r="V417" s="39">
        <f t="shared" si="771"/>
        <v>67299.492474000013</v>
      </c>
      <c r="W417" s="39">
        <f t="shared" si="771"/>
        <v>0</v>
      </c>
      <c r="X417" s="39">
        <f t="shared" si="771"/>
        <v>0</v>
      </c>
      <c r="Y417" s="39">
        <f t="shared" si="771"/>
        <v>0</v>
      </c>
      <c r="Z417" s="39">
        <f t="shared" si="771"/>
        <v>0</v>
      </c>
      <c r="AA417" s="39">
        <f t="shared" si="771"/>
        <v>0</v>
      </c>
      <c r="AB417" s="39">
        <f t="shared" si="771"/>
        <v>0</v>
      </c>
      <c r="AC417" s="67"/>
      <c r="AD417" s="147"/>
    </row>
    <row r="418" spans="1:30" s="52" customFormat="1" ht="15.6" customHeight="1">
      <c r="A418" s="99" t="s">
        <v>482</v>
      </c>
      <c r="B418" s="75">
        <f>6495862.66/2</f>
        <v>3247931.33</v>
      </c>
      <c r="C418" s="199">
        <f t="shared" si="765"/>
        <v>270660.94</v>
      </c>
      <c r="D418" s="38">
        <v>1.6500000000000001E-2</v>
      </c>
      <c r="E418" s="38">
        <v>0.1368</v>
      </c>
      <c r="F418" s="38">
        <v>5.7599999999999998E-2</v>
      </c>
      <c r="G418" s="38">
        <v>8.0399999999999999E-2</v>
      </c>
      <c r="H418" s="38">
        <v>4.1099999999999998E-2</v>
      </c>
      <c r="I418" s="38">
        <v>0.13389999999999999</v>
      </c>
      <c r="J418" s="38">
        <v>2.12E-2</v>
      </c>
      <c r="K418" s="38">
        <v>3.2500000000000001E-2</v>
      </c>
      <c r="L418" s="38">
        <v>1.7100000000000001E-2</v>
      </c>
      <c r="M418" s="38">
        <v>2.5999999999999999E-2</v>
      </c>
      <c r="N418" s="38">
        <v>0.13320000000000001</v>
      </c>
      <c r="O418" s="38">
        <v>1.89E-2</v>
      </c>
      <c r="P418" s="38">
        <v>0</v>
      </c>
      <c r="Q418" s="38">
        <v>3.8600000000000002E-2</v>
      </c>
      <c r="R418" s="38">
        <v>1.9E-2</v>
      </c>
      <c r="S418" s="38">
        <v>4.1999999999999997E-3</v>
      </c>
      <c r="T418" s="38">
        <v>5.3999999999999999E-2</v>
      </c>
      <c r="U418" s="38">
        <v>1.78E-2</v>
      </c>
      <c r="V418" s="38">
        <v>3.6700000000000003E-2</v>
      </c>
      <c r="W418" s="38">
        <v>4.7199999999999999E-2</v>
      </c>
      <c r="X418" s="38">
        <v>6.3899999999999998E-2</v>
      </c>
      <c r="Y418" s="38">
        <v>2.5999999999999999E-3</v>
      </c>
      <c r="Z418" s="5">
        <v>0</v>
      </c>
      <c r="AA418" s="5">
        <v>8.0000000000000004E-4</v>
      </c>
      <c r="AB418" s="5">
        <v>0</v>
      </c>
      <c r="AC418" s="67"/>
      <c r="AD418" s="55"/>
    </row>
    <row r="419" spans="1:30" s="52" customFormat="1" ht="13.95" customHeight="1">
      <c r="A419" s="100"/>
      <c r="B419" s="194"/>
      <c r="C419" s="199"/>
      <c r="D419" s="39">
        <f t="shared" ref="D419" si="772">$C418*D418</f>
        <v>4465.9055100000005</v>
      </c>
      <c r="E419" s="39">
        <f t="shared" ref="E419" si="773">$C418*E418</f>
        <v>37026.416592000001</v>
      </c>
      <c r="F419" s="39">
        <f t="shared" ref="F419:AB419" si="774">$C418*F418</f>
        <v>15590.070143999999</v>
      </c>
      <c r="G419" s="39">
        <f t="shared" si="774"/>
        <v>21761.139576000001</v>
      </c>
      <c r="H419" s="39">
        <f t="shared" si="774"/>
        <v>11124.164633999999</v>
      </c>
      <c r="I419" s="39">
        <f t="shared" si="774"/>
        <v>36241.499865999998</v>
      </c>
      <c r="J419" s="39">
        <f t="shared" si="774"/>
        <v>5738.0119279999999</v>
      </c>
      <c r="K419" s="39">
        <f t="shared" si="774"/>
        <v>8796.4805500000002</v>
      </c>
      <c r="L419" s="39">
        <f t="shared" si="774"/>
        <v>4628.3020740000002</v>
      </c>
      <c r="M419" s="39">
        <f t="shared" si="774"/>
        <v>7037.18444</v>
      </c>
      <c r="N419" s="39">
        <f t="shared" si="774"/>
        <v>36052.037208000002</v>
      </c>
      <c r="O419" s="39">
        <f t="shared" si="774"/>
        <v>5115.4917660000001</v>
      </c>
      <c r="P419" s="39">
        <f t="shared" si="774"/>
        <v>0</v>
      </c>
      <c r="Q419" s="39">
        <f t="shared" si="774"/>
        <v>10447.512284</v>
      </c>
      <c r="R419" s="39">
        <f t="shared" si="774"/>
        <v>5142.5578599999999</v>
      </c>
      <c r="S419" s="39">
        <f t="shared" si="774"/>
        <v>1136.775948</v>
      </c>
      <c r="T419" s="39">
        <f t="shared" si="774"/>
        <v>14615.690759999999</v>
      </c>
      <c r="U419" s="39">
        <f t="shared" si="774"/>
        <v>4817.7647319999996</v>
      </c>
      <c r="V419" s="39">
        <f t="shared" si="774"/>
        <v>9933.2564980000006</v>
      </c>
      <c r="W419" s="39">
        <f t="shared" si="774"/>
        <v>12775.196367999999</v>
      </c>
      <c r="X419" s="39">
        <f t="shared" si="774"/>
        <v>17295.234066000001</v>
      </c>
      <c r="Y419" s="39">
        <f t="shared" si="774"/>
        <v>703.71844399999998</v>
      </c>
      <c r="Z419" s="39">
        <f t="shared" si="774"/>
        <v>0</v>
      </c>
      <c r="AA419" s="39">
        <f t="shared" si="774"/>
        <v>216.52875200000003</v>
      </c>
      <c r="AB419" s="39">
        <f t="shared" si="774"/>
        <v>0</v>
      </c>
      <c r="AC419" s="67"/>
      <c r="AD419" s="55"/>
    </row>
    <row r="420" spans="1:30" s="52" customFormat="1">
      <c r="A420" s="99" t="s">
        <v>557</v>
      </c>
      <c r="B420" s="75">
        <f>6495862.66/2</f>
        <v>3247931.33</v>
      </c>
      <c r="C420" s="199">
        <f t="shared" si="765"/>
        <v>270660.94</v>
      </c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>
        <v>1</v>
      </c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40"/>
      <c r="AA420" s="40"/>
      <c r="AB420" s="40"/>
      <c r="AC420" s="67"/>
      <c r="AD420" s="55"/>
    </row>
    <row r="421" spans="1:30" s="52" customFormat="1">
      <c r="A421" s="100"/>
      <c r="B421" s="194"/>
      <c r="C421" s="199"/>
      <c r="D421" s="39">
        <f t="shared" ref="D421" si="775">$C420*D420</f>
        <v>0</v>
      </c>
      <c r="E421" s="39">
        <f t="shared" ref="E421" si="776">$C420*E420</f>
        <v>0</v>
      </c>
      <c r="F421" s="39">
        <f t="shared" ref="F421:AB421" si="777">$C420*F420</f>
        <v>0</v>
      </c>
      <c r="G421" s="39">
        <f t="shared" si="777"/>
        <v>0</v>
      </c>
      <c r="H421" s="39">
        <f t="shared" si="777"/>
        <v>0</v>
      </c>
      <c r="I421" s="39">
        <f t="shared" si="777"/>
        <v>0</v>
      </c>
      <c r="J421" s="39">
        <f t="shared" si="777"/>
        <v>0</v>
      </c>
      <c r="K421" s="39">
        <f t="shared" si="777"/>
        <v>0</v>
      </c>
      <c r="L421" s="39">
        <f t="shared" si="777"/>
        <v>0</v>
      </c>
      <c r="M421" s="39">
        <f t="shared" si="777"/>
        <v>0</v>
      </c>
      <c r="N421" s="39">
        <f t="shared" si="777"/>
        <v>270660.94</v>
      </c>
      <c r="O421" s="39">
        <f t="shared" si="777"/>
        <v>0</v>
      </c>
      <c r="P421" s="39">
        <f t="shared" si="777"/>
        <v>0</v>
      </c>
      <c r="Q421" s="39">
        <f t="shared" si="777"/>
        <v>0</v>
      </c>
      <c r="R421" s="39">
        <f t="shared" si="777"/>
        <v>0</v>
      </c>
      <c r="S421" s="39">
        <f t="shared" si="777"/>
        <v>0</v>
      </c>
      <c r="T421" s="39">
        <f t="shared" si="777"/>
        <v>0</v>
      </c>
      <c r="U421" s="39">
        <f t="shared" si="777"/>
        <v>0</v>
      </c>
      <c r="V421" s="39">
        <f t="shared" si="777"/>
        <v>0</v>
      </c>
      <c r="W421" s="39">
        <f t="shared" si="777"/>
        <v>0</v>
      </c>
      <c r="X421" s="39">
        <f t="shared" si="777"/>
        <v>0</v>
      </c>
      <c r="Y421" s="39">
        <f t="shared" si="777"/>
        <v>0</v>
      </c>
      <c r="Z421" s="39">
        <f t="shared" si="777"/>
        <v>0</v>
      </c>
      <c r="AA421" s="39">
        <f t="shared" si="777"/>
        <v>0</v>
      </c>
      <c r="AB421" s="39">
        <f t="shared" si="777"/>
        <v>0</v>
      </c>
      <c r="AC421" s="67"/>
      <c r="AD421" s="55"/>
    </row>
    <row r="422" spans="1:30" s="52" customFormat="1">
      <c r="A422" s="99" t="s">
        <v>505</v>
      </c>
      <c r="B422" s="75">
        <v>1405379.22</v>
      </c>
      <c r="C422" s="199">
        <f t="shared" si="765"/>
        <v>117114.94</v>
      </c>
      <c r="D422" s="38">
        <v>1.9599999999999999E-2</v>
      </c>
      <c r="E422" s="38"/>
      <c r="F422" s="38"/>
      <c r="G422" s="38"/>
      <c r="H422" s="38">
        <v>0.14369999999999999</v>
      </c>
      <c r="I422" s="38"/>
      <c r="J422" s="38"/>
      <c r="K422" s="38"/>
      <c r="L422" s="38"/>
      <c r="M422" s="38">
        <v>3.7600000000000001E-2</v>
      </c>
      <c r="N422" s="38">
        <v>0.35110000000000002</v>
      </c>
      <c r="O422" s="38"/>
      <c r="P422" s="38">
        <v>3.3999999999999998E-3</v>
      </c>
      <c r="Q422" s="38">
        <v>3.3099999999999997E-2</v>
      </c>
      <c r="R422" s="38">
        <v>2.5100000000000001E-2</v>
      </c>
      <c r="S422" s="38">
        <v>6.3E-3</v>
      </c>
      <c r="T422" s="38">
        <v>6.2600000000000003E-2</v>
      </c>
      <c r="U422" s="38"/>
      <c r="V422" s="38">
        <v>0.20230000000000001</v>
      </c>
      <c r="W422" s="38">
        <v>3.9399999999999998E-2</v>
      </c>
      <c r="X422" s="38">
        <v>7.2900000000000006E-2</v>
      </c>
      <c r="Y422" s="38"/>
      <c r="Z422" s="40">
        <v>2.8999999999999998E-3</v>
      </c>
      <c r="AA422" s="40"/>
      <c r="AB422" s="40"/>
      <c r="AC422" s="67"/>
      <c r="AD422" s="55"/>
    </row>
    <row r="423" spans="1:30" s="52" customFormat="1">
      <c r="A423" s="100"/>
      <c r="B423" s="195"/>
      <c r="C423" s="199"/>
      <c r="D423" s="39">
        <f t="shared" ref="D423" si="778">$C422*D422</f>
        <v>2295.452824</v>
      </c>
      <c r="E423" s="39">
        <f t="shared" ref="E423" si="779">$C422*E422</f>
        <v>0</v>
      </c>
      <c r="F423" s="39">
        <f t="shared" ref="F423:AB423" si="780">$C422*F422</f>
        <v>0</v>
      </c>
      <c r="G423" s="39">
        <f t="shared" si="780"/>
        <v>0</v>
      </c>
      <c r="H423" s="39">
        <f t="shared" si="780"/>
        <v>16829.416878</v>
      </c>
      <c r="I423" s="39">
        <f t="shared" si="780"/>
        <v>0</v>
      </c>
      <c r="J423" s="39">
        <f t="shared" si="780"/>
        <v>0</v>
      </c>
      <c r="K423" s="39">
        <f t="shared" si="780"/>
        <v>0</v>
      </c>
      <c r="L423" s="39">
        <f t="shared" si="780"/>
        <v>0</v>
      </c>
      <c r="M423" s="39">
        <f t="shared" si="780"/>
        <v>4403.5217440000006</v>
      </c>
      <c r="N423" s="39">
        <f t="shared" si="780"/>
        <v>41119.055434000002</v>
      </c>
      <c r="O423" s="39">
        <f t="shared" si="780"/>
        <v>0</v>
      </c>
      <c r="P423" s="39">
        <f t="shared" si="780"/>
        <v>398.19079599999998</v>
      </c>
      <c r="Q423" s="39">
        <f t="shared" si="780"/>
        <v>3876.5045139999997</v>
      </c>
      <c r="R423" s="39">
        <f t="shared" si="780"/>
        <v>2939.5849940000003</v>
      </c>
      <c r="S423" s="39">
        <f t="shared" si="780"/>
        <v>737.82412199999999</v>
      </c>
      <c r="T423" s="39">
        <f t="shared" si="780"/>
        <v>7331.3952440000003</v>
      </c>
      <c r="U423" s="39">
        <f t="shared" si="780"/>
        <v>0</v>
      </c>
      <c r="V423" s="39">
        <f t="shared" si="780"/>
        <v>23692.352362000001</v>
      </c>
      <c r="W423" s="39">
        <f t="shared" si="780"/>
        <v>4614.3286360000002</v>
      </c>
      <c r="X423" s="39">
        <f t="shared" si="780"/>
        <v>8537.6791260000009</v>
      </c>
      <c r="Y423" s="39">
        <f t="shared" si="780"/>
        <v>0</v>
      </c>
      <c r="Z423" s="39">
        <f t="shared" si="780"/>
        <v>339.63332600000001</v>
      </c>
      <c r="AA423" s="39">
        <f t="shared" si="780"/>
        <v>0</v>
      </c>
      <c r="AB423" s="39">
        <f t="shared" si="780"/>
        <v>0</v>
      </c>
      <c r="AC423" s="67"/>
      <c r="AD423" s="55"/>
    </row>
    <row r="424" spans="1:30" s="52" customFormat="1">
      <c r="A424" s="99" t="s">
        <v>558</v>
      </c>
      <c r="B424" s="75">
        <f>3606836.35/2</f>
        <v>1803418.175</v>
      </c>
      <c r="C424" s="199">
        <f t="shared" si="765"/>
        <v>150284.85</v>
      </c>
      <c r="D424" s="38">
        <v>1.6500000000000001E-2</v>
      </c>
      <c r="E424" s="38">
        <v>0.1368</v>
      </c>
      <c r="F424" s="38">
        <v>5.7599999999999998E-2</v>
      </c>
      <c r="G424" s="38">
        <v>8.0399999999999999E-2</v>
      </c>
      <c r="H424" s="38">
        <v>4.1099999999999998E-2</v>
      </c>
      <c r="I424" s="38">
        <v>0.13389999999999999</v>
      </c>
      <c r="J424" s="38">
        <v>2.12E-2</v>
      </c>
      <c r="K424" s="38">
        <v>3.2500000000000001E-2</v>
      </c>
      <c r="L424" s="38">
        <v>1.7100000000000001E-2</v>
      </c>
      <c r="M424" s="38">
        <v>2.5999999999999999E-2</v>
      </c>
      <c r="N424" s="38">
        <v>0.13320000000000001</v>
      </c>
      <c r="O424" s="38">
        <v>1.89E-2</v>
      </c>
      <c r="P424" s="38">
        <v>0</v>
      </c>
      <c r="Q424" s="38">
        <v>3.8600000000000002E-2</v>
      </c>
      <c r="R424" s="38">
        <v>1.9E-2</v>
      </c>
      <c r="S424" s="38">
        <v>4.1999999999999997E-3</v>
      </c>
      <c r="T424" s="38">
        <v>5.3999999999999999E-2</v>
      </c>
      <c r="U424" s="38">
        <v>1.78E-2</v>
      </c>
      <c r="V424" s="38">
        <v>3.6700000000000003E-2</v>
      </c>
      <c r="W424" s="38">
        <v>4.7199999999999999E-2</v>
      </c>
      <c r="X424" s="38">
        <v>6.3899999999999998E-2</v>
      </c>
      <c r="Y424" s="38">
        <v>2.5999999999999999E-3</v>
      </c>
      <c r="Z424" s="5">
        <v>0</v>
      </c>
      <c r="AA424" s="5">
        <v>8.0000000000000004E-4</v>
      </c>
      <c r="AB424" s="5">
        <v>0</v>
      </c>
      <c r="AC424" s="67"/>
      <c r="AD424" s="55"/>
    </row>
    <row r="425" spans="1:30" s="52" customFormat="1">
      <c r="A425" s="100"/>
      <c r="B425" s="195"/>
      <c r="C425" s="199"/>
      <c r="D425" s="39">
        <f t="shared" ref="D425" si="781">$C424*D424</f>
        <v>2479.7000250000001</v>
      </c>
      <c r="E425" s="39">
        <f t="shared" ref="E425" si="782">$C424*E424</f>
        <v>20558.967480000003</v>
      </c>
      <c r="F425" s="39">
        <f t="shared" ref="F425:AB425" si="783">$C424*F424</f>
        <v>8656.4073599999992</v>
      </c>
      <c r="G425" s="39">
        <f t="shared" si="783"/>
        <v>12082.90194</v>
      </c>
      <c r="H425" s="39">
        <f t="shared" si="783"/>
        <v>6176.7073350000001</v>
      </c>
      <c r="I425" s="39">
        <f t="shared" si="783"/>
        <v>20123.141414999998</v>
      </c>
      <c r="J425" s="39">
        <f t="shared" si="783"/>
        <v>3186.0388200000002</v>
      </c>
      <c r="K425" s="39">
        <f t="shared" si="783"/>
        <v>4884.2576250000002</v>
      </c>
      <c r="L425" s="39">
        <f t="shared" si="783"/>
        <v>2569.8709350000004</v>
      </c>
      <c r="M425" s="39">
        <f t="shared" si="783"/>
        <v>3907.4061000000002</v>
      </c>
      <c r="N425" s="39">
        <f t="shared" si="783"/>
        <v>20017.942020000002</v>
      </c>
      <c r="O425" s="39">
        <f t="shared" si="783"/>
        <v>2840.3836650000003</v>
      </c>
      <c r="P425" s="39">
        <f t="shared" si="783"/>
        <v>0</v>
      </c>
      <c r="Q425" s="39">
        <f t="shared" si="783"/>
        <v>5800.995210000001</v>
      </c>
      <c r="R425" s="39">
        <f t="shared" si="783"/>
        <v>2855.4121500000001</v>
      </c>
      <c r="S425" s="39">
        <f t="shared" si="783"/>
        <v>631.19637</v>
      </c>
      <c r="T425" s="39">
        <f t="shared" si="783"/>
        <v>8115.3819000000003</v>
      </c>
      <c r="U425" s="39">
        <f t="shared" si="783"/>
        <v>2675.07033</v>
      </c>
      <c r="V425" s="39">
        <f t="shared" si="783"/>
        <v>5515.4539950000008</v>
      </c>
      <c r="W425" s="39">
        <f t="shared" si="783"/>
        <v>7093.4449199999999</v>
      </c>
      <c r="X425" s="39">
        <f t="shared" si="783"/>
        <v>9603.2019149999996</v>
      </c>
      <c r="Y425" s="39">
        <f t="shared" si="783"/>
        <v>390.74061</v>
      </c>
      <c r="Z425" s="39">
        <f t="shared" si="783"/>
        <v>0</v>
      </c>
      <c r="AA425" s="39">
        <f t="shared" si="783"/>
        <v>120.22788000000001</v>
      </c>
      <c r="AB425" s="39">
        <f t="shared" si="783"/>
        <v>0</v>
      </c>
      <c r="AC425" s="67"/>
      <c r="AD425" s="55"/>
    </row>
    <row r="426" spans="1:30" s="52" customFormat="1">
      <c r="A426" s="99" t="s">
        <v>559</v>
      </c>
      <c r="B426" s="75">
        <f>3606836.35/2</f>
        <v>1803418.175</v>
      </c>
      <c r="C426" s="199">
        <f t="shared" si="765"/>
        <v>150284.85</v>
      </c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>
        <v>1</v>
      </c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40"/>
      <c r="AA426" s="40"/>
      <c r="AB426" s="40"/>
      <c r="AC426" s="67"/>
      <c r="AD426" s="55"/>
    </row>
    <row r="427" spans="1:30" s="52" customFormat="1">
      <c r="A427" s="100"/>
      <c r="B427" s="195"/>
      <c r="C427" s="199"/>
      <c r="D427" s="39">
        <f t="shared" ref="D427" si="784">$C426*D426</f>
        <v>0</v>
      </c>
      <c r="E427" s="39">
        <f t="shared" ref="E427" si="785">$C426*E426</f>
        <v>0</v>
      </c>
      <c r="F427" s="39">
        <f t="shared" ref="F427:AB427" si="786">$C426*F426</f>
        <v>0</v>
      </c>
      <c r="G427" s="39">
        <f t="shared" si="786"/>
        <v>0</v>
      </c>
      <c r="H427" s="39">
        <f t="shared" si="786"/>
        <v>0</v>
      </c>
      <c r="I427" s="39">
        <f t="shared" si="786"/>
        <v>0</v>
      </c>
      <c r="J427" s="39">
        <f t="shared" si="786"/>
        <v>0</v>
      </c>
      <c r="K427" s="39">
        <f t="shared" si="786"/>
        <v>0</v>
      </c>
      <c r="L427" s="39">
        <f t="shared" si="786"/>
        <v>0</v>
      </c>
      <c r="M427" s="39">
        <f t="shared" si="786"/>
        <v>0</v>
      </c>
      <c r="N427" s="39">
        <f t="shared" si="786"/>
        <v>150284.85</v>
      </c>
      <c r="O427" s="39">
        <f t="shared" si="786"/>
        <v>0</v>
      </c>
      <c r="P427" s="39">
        <f t="shared" si="786"/>
        <v>0</v>
      </c>
      <c r="Q427" s="39">
        <f t="shared" si="786"/>
        <v>0</v>
      </c>
      <c r="R427" s="39">
        <f t="shared" si="786"/>
        <v>0</v>
      </c>
      <c r="S427" s="39">
        <f t="shared" si="786"/>
        <v>0</v>
      </c>
      <c r="T427" s="39">
        <f t="shared" si="786"/>
        <v>0</v>
      </c>
      <c r="U427" s="39">
        <f t="shared" si="786"/>
        <v>0</v>
      </c>
      <c r="V427" s="39">
        <f t="shared" si="786"/>
        <v>0</v>
      </c>
      <c r="W427" s="39">
        <f t="shared" si="786"/>
        <v>0</v>
      </c>
      <c r="X427" s="39">
        <f t="shared" si="786"/>
        <v>0</v>
      </c>
      <c r="Y427" s="39">
        <f t="shared" si="786"/>
        <v>0</v>
      </c>
      <c r="Z427" s="39">
        <f t="shared" si="786"/>
        <v>0</v>
      </c>
      <c r="AA427" s="39">
        <f t="shared" si="786"/>
        <v>0</v>
      </c>
      <c r="AB427" s="39">
        <f t="shared" si="786"/>
        <v>0</v>
      </c>
      <c r="AC427" s="67"/>
      <c r="AD427" s="55"/>
    </row>
    <row r="428" spans="1:30" s="52" customFormat="1">
      <c r="A428" s="99" t="s">
        <v>560</v>
      </c>
      <c r="B428" s="75">
        <f>2368792.03/2</f>
        <v>1184396.0149999999</v>
      </c>
      <c r="C428" s="199">
        <f t="shared" si="765"/>
        <v>98699.67</v>
      </c>
      <c r="D428" s="38">
        <v>1.6500000000000001E-2</v>
      </c>
      <c r="E428" s="38">
        <v>0.1368</v>
      </c>
      <c r="F428" s="38">
        <v>5.7599999999999998E-2</v>
      </c>
      <c r="G428" s="38">
        <v>8.0399999999999999E-2</v>
      </c>
      <c r="H428" s="38">
        <v>4.1099999999999998E-2</v>
      </c>
      <c r="I428" s="38">
        <v>0.13389999999999999</v>
      </c>
      <c r="J428" s="38">
        <v>2.12E-2</v>
      </c>
      <c r="K428" s="38">
        <v>3.2500000000000001E-2</v>
      </c>
      <c r="L428" s="38">
        <v>1.7100000000000001E-2</v>
      </c>
      <c r="M428" s="38">
        <v>2.5999999999999999E-2</v>
      </c>
      <c r="N428" s="38">
        <v>0.13320000000000001</v>
      </c>
      <c r="O428" s="38">
        <v>1.89E-2</v>
      </c>
      <c r="P428" s="38">
        <v>0</v>
      </c>
      <c r="Q428" s="38">
        <v>3.8600000000000002E-2</v>
      </c>
      <c r="R428" s="38">
        <v>1.9E-2</v>
      </c>
      <c r="S428" s="38">
        <v>4.1999999999999997E-3</v>
      </c>
      <c r="T428" s="38">
        <v>5.3999999999999999E-2</v>
      </c>
      <c r="U428" s="38">
        <v>1.78E-2</v>
      </c>
      <c r="V428" s="38">
        <v>3.6700000000000003E-2</v>
      </c>
      <c r="W428" s="38">
        <v>4.7199999999999999E-2</v>
      </c>
      <c r="X428" s="38">
        <v>6.3899999999999998E-2</v>
      </c>
      <c r="Y428" s="38">
        <v>2.5999999999999999E-3</v>
      </c>
      <c r="Z428" s="5">
        <v>0</v>
      </c>
      <c r="AA428" s="5">
        <v>8.0000000000000004E-4</v>
      </c>
      <c r="AB428" s="5">
        <v>0</v>
      </c>
      <c r="AC428" s="67"/>
      <c r="AD428" s="55"/>
    </row>
    <row r="429" spans="1:30" s="52" customFormat="1">
      <c r="A429" s="100"/>
      <c r="B429" s="195"/>
      <c r="C429" s="199"/>
      <c r="D429" s="39">
        <f t="shared" ref="D429" si="787">$C428*D428</f>
        <v>1628.5445549999999</v>
      </c>
      <c r="E429" s="39">
        <f t="shared" ref="E429" si="788">$C428*E428</f>
        <v>13502.114856</v>
      </c>
      <c r="F429" s="39">
        <f t="shared" ref="F429:AB429" si="789">$C428*F428</f>
        <v>5685.1009919999997</v>
      </c>
      <c r="G429" s="39">
        <f t="shared" si="789"/>
        <v>7935.4534679999997</v>
      </c>
      <c r="H429" s="39">
        <f t="shared" si="789"/>
        <v>4056.5564369999997</v>
      </c>
      <c r="I429" s="39">
        <f t="shared" si="789"/>
        <v>13215.885812999999</v>
      </c>
      <c r="J429" s="39">
        <f t="shared" si="789"/>
        <v>2092.433004</v>
      </c>
      <c r="K429" s="39">
        <f t="shared" si="789"/>
        <v>3207.7392749999999</v>
      </c>
      <c r="L429" s="39">
        <f t="shared" si="789"/>
        <v>1687.764357</v>
      </c>
      <c r="M429" s="39">
        <f t="shared" si="789"/>
        <v>2566.1914199999997</v>
      </c>
      <c r="N429" s="39">
        <f t="shared" si="789"/>
        <v>13146.796044000001</v>
      </c>
      <c r="O429" s="39">
        <f t="shared" si="789"/>
        <v>1865.423763</v>
      </c>
      <c r="P429" s="39">
        <f t="shared" si="789"/>
        <v>0</v>
      </c>
      <c r="Q429" s="39">
        <f t="shared" si="789"/>
        <v>3809.8072620000003</v>
      </c>
      <c r="R429" s="39">
        <f t="shared" si="789"/>
        <v>1875.2937299999999</v>
      </c>
      <c r="S429" s="39">
        <f t="shared" si="789"/>
        <v>414.53861399999994</v>
      </c>
      <c r="T429" s="39">
        <f t="shared" si="789"/>
        <v>5329.7821800000002</v>
      </c>
      <c r="U429" s="39">
        <f t="shared" si="789"/>
        <v>1756.854126</v>
      </c>
      <c r="V429" s="39">
        <f t="shared" si="789"/>
        <v>3622.2778890000004</v>
      </c>
      <c r="W429" s="39">
        <f t="shared" si="789"/>
        <v>4658.6244239999996</v>
      </c>
      <c r="X429" s="39">
        <f t="shared" si="789"/>
        <v>6306.9089129999993</v>
      </c>
      <c r="Y429" s="39">
        <f t="shared" si="789"/>
        <v>256.61914200000001</v>
      </c>
      <c r="Z429" s="39">
        <f t="shared" si="789"/>
        <v>0</v>
      </c>
      <c r="AA429" s="39">
        <f t="shared" si="789"/>
        <v>78.959736000000007</v>
      </c>
      <c r="AB429" s="39">
        <f t="shared" si="789"/>
        <v>0</v>
      </c>
      <c r="AC429" s="67"/>
      <c r="AD429" s="55"/>
    </row>
    <row r="430" spans="1:30" s="52" customFormat="1">
      <c r="A430" s="99" t="s">
        <v>561</v>
      </c>
      <c r="B430" s="75">
        <f>2368792.03/2</f>
        <v>1184396.0149999999</v>
      </c>
      <c r="C430" s="199">
        <f t="shared" si="765"/>
        <v>98699.67</v>
      </c>
      <c r="D430" s="38"/>
      <c r="E430" s="38"/>
      <c r="F430" s="38"/>
      <c r="G430" s="38"/>
      <c r="H430" s="38">
        <v>0.40110000000000001</v>
      </c>
      <c r="I430" s="38"/>
      <c r="J430" s="38"/>
      <c r="K430" s="38">
        <v>7.1000000000000004E-3</v>
      </c>
      <c r="L430" s="38"/>
      <c r="M430" s="38"/>
      <c r="N430" s="38">
        <v>9.2999999999999999E-2</v>
      </c>
      <c r="O430" s="38">
        <v>4.3E-3</v>
      </c>
      <c r="P430" s="38"/>
      <c r="Q430" s="38"/>
      <c r="R430" s="38"/>
      <c r="S430" s="38"/>
      <c r="T430" s="38"/>
      <c r="U430" s="38"/>
      <c r="V430" s="38">
        <v>0.4945</v>
      </c>
      <c r="W430" s="38"/>
      <c r="X430" s="38"/>
      <c r="Y430" s="38"/>
      <c r="Z430" s="40"/>
      <c r="AA430" s="40"/>
      <c r="AB430" s="40"/>
      <c r="AC430" s="67"/>
      <c r="AD430" s="55"/>
    </row>
    <row r="431" spans="1:30" s="52" customFormat="1">
      <c r="A431" s="100"/>
      <c r="B431" s="195"/>
      <c r="C431" s="199"/>
      <c r="D431" s="39">
        <f t="shared" ref="D431" si="790">$C430*D430</f>
        <v>0</v>
      </c>
      <c r="E431" s="39">
        <f t="shared" ref="E431" si="791">$C430*E430</f>
        <v>0</v>
      </c>
      <c r="F431" s="39">
        <f t="shared" ref="F431:AB431" si="792">$C430*F430</f>
        <v>0</v>
      </c>
      <c r="G431" s="39">
        <f t="shared" si="792"/>
        <v>0</v>
      </c>
      <c r="H431" s="39">
        <f t="shared" si="792"/>
        <v>39588.437637000003</v>
      </c>
      <c r="I431" s="39">
        <f t="shared" si="792"/>
        <v>0</v>
      </c>
      <c r="J431" s="39">
        <f t="shared" si="792"/>
        <v>0</v>
      </c>
      <c r="K431" s="39">
        <f t="shared" si="792"/>
        <v>700.76765699999999</v>
      </c>
      <c r="L431" s="39">
        <f t="shared" si="792"/>
        <v>0</v>
      </c>
      <c r="M431" s="39">
        <f t="shared" si="792"/>
        <v>0</v>
      </c>
      <c r="N431" s="39">
        <f t="shared" si="792"/>
        <v>9179.0693099999989</v>
      </c>
      <c r="O431" s="39">
        <f t="shared" si="792"/>
        <v>424.40858099999997</v>
      </c>
      <c r="P431" s="39">
        <f t="shared" si="792"/>
        <v>0</v>
      </c>
      <c r="Q431" s="39">
        <f t="shared" si="792"/>
        <v>0</v>
      </c>
      <c r="R431" s="39">
        <f t="shared" si="792"/>
        <v>0</v>
      </c>
      <c r="S431" s="39">
        <f t="shared" si="792"/>
        <v>0</v>
      </c>
      <c r="T431" s="39">
        <f t="shared" si="792"/>
        <v>0</v>
      </c>
      <c r="U431" s="39">
        <f t="shared" si="792"/>
        <v>0</v>
      </c>
      <c r="V431" s="39">
        <f t="shared" si="792"/>
        <v>48806.986814999997</v>
      </c>
      <c r="W431" s="39">
        <f t="shared" si="792"/>
        <v>0</v>
      </c>
      <c r="X431" s="39">
        <f t="shared" si="792"/>
        <v>0</v>
      </c>
      <c r="Y431" s="39">
        <f t="shared" si="792"/>
        <v>0</v>
      </c>
      <c r="Z431" s="39">
        <f t="shared" si="792"/>
        <v>0</v>
      </c>
      <c r="AA431" s="39">
        <f t="shared" si="792"/>
        <v>0</v>
      </c>
      <c r="AB431" s="39">
        <f t="shared" si="792"/>
        <v>0</v>
      </c>
      <c r="AC431" s="67"/>
      <c r="AD431" s="55"/>
    </row>
    <row r="432" spans="1:30" s="52" customFormat="1">
      <c r="A432" s="99" t="s">
        <v>562</v>
      </c>
      <c r="B432" s="75">
        <f>2231788.93/2</f>
        <v>1115894.4650000001</v>
      </c>
      <c r="C432" s="199">
        <f t="shared" si="765"/>
        <v>92991.21</v>
      </c>
      <c r="D432" s="38">
        <v>1.6500000000000001E-2</v>
      </c>
      <c r="E432" s="38">
        <v>0.1368</v>
      </c>
      <c r="F432" s="38">
        <v>5.7599999999999998E-2</v>
      </c>
      <c r="G432" s="38">
        <v>8.0399999999999999E-2</v>
      </c>
      <c r="H432" s="38">
        <v>4.1099999999999998E-2</v>
      </c>
      <c r="I432" s="38">
        <v>0.13389999999999999</v>
      </c>
      <c r="J432" s="38">
        <v>2.12E-2</v>
      </c>
      <c r="K432" s="38">
        <v>3.2500000000000001E-2</v>
      </c>
      <c r="L432" s="38">
        <v>1.7100000000000001E-2</v>
      </c>
      <c r="M432" s="38">
        <v>2.5999999999999999E-2</v>
      </c>
      <c r="N432" s="38">
        <v>0.13320000000000001</v>
      </c>
      <c r="O432" s="38">
        <v>1.89E-2</v>
      </c>
      <c r="P432" s="38">
        <v>0</v>
      </c>
      <c r="Q432" s="38">
        <v>3.8600000000000002E-2</v>
      </c>
      <c r="R432" s="38">
        <v>1.9E-2</v>
      </c>
      <c r="S432" s="38">
        <v>4.1999999999999997E-3</v>
      </c>
      <c r="T432" s="38">
        <v>5.3999999999999999E-2</v>
      </c>
      <c r="U432" s="38">
        <v>1.78E-2</v>
      </c>
      <c r="V432" s="38">
        <v>3.6700000000000003E-2</v>
      </c>
      <c r="W432" s="38">
        <v>4.7199999999999999E-2</v>
      </c>
      <c r="X432" s="38">
        <v>6.3899999999999998E-2</v>
      </c>
      <c r="Y432" s="38">
        <v>2.5999999999999999E-3</v>
      </c>
      <c r="Z432" s="5">
        <v>0</v>
      </c>
      <c r="AA432" s="5">
        <v>8.0000000000000004E-4</v>
      </c>
      <c r="AB432" s="5">
        <v>0</v>
      </c>
      <c r="AC432" s="67"/>
      <c r="AD432" s="55"/>
    </row>
    <row r="433" spans="1:30" s="52" customFormat="1">
      <c r="A433" s="100"/>
      <c r="B433" s="195"/>
      <c r="C433" s="199"/>
      <c r="D433" s="39">
        <f t="shared" ref="D433" si="793">$C432*D432</f>
        <v>1534.3549650000002</v>
      </c>
      <c r="E433" s="39">
        <f t="shared" ref="E433" si="794">$C432*E432</f>
        <v>12721.197528000001</v>
      </c>
      <c r="F433" s="39">
        <f t="shared" ref="F433:AB433" si="795">$C432*F432</f>
        <v>5356.2936960000006</v>
      </c>
      <c r="G433" s="39">
        <f t="shared" si="795"/>
        <v>7476.4932840000001</v>
      </c>
      <c r="H433" s="39">
        <f t="shared" si="795"/>
        <v>3821.9387310000002</v>
      </c>
      <c r="I433" s="39">
        <f t="shared" si="795"/>
        <v>12451.523019</v>
      </c>
      <c r="J433" s="39">
        <f t="shared" si="795"/>
        <v>1971.4136520000002</v>
      </c>
      <c r="K433" s="39">
        <f t="shared" si="795"/>
        <v>3022.2143250000004</v>
      </c>
      <c r="L433" s="39">
        <f t="shared" si="795"/>
        <v>1590.1496910000001</v>
      </c>
      <c r="M433" s="39">
        <f t="shared" si="795"/>
        <v>2417.7714599999999</v>
      </c>
      <c r="N433" s="39">
        <f t="shared" si="795"/>
        <v>12386.429172000002</v>
      </c>
      <c r="O433" s="39">
        <f t="shared" si="795"/>
        <v>1757.5338690000001</v>
      </c>
      <c r="P433" s="39">
        <f t="shared" si="795"/>
        <v>0</v>
      </c>
      <c r="Q433" s="39">
        <f t="shared" si="795"/>
        <v>3589.4607060000003</v>
      </c>
      <c r="R433" s="39">
        <f t="shared" si="795"/>
        <v>1766.8329900000001</v>
      </c>
      <c r="S433" s="39">
        <f t="shared" si="795"/>
        <v>390.56308200000001</v>
      </c>
      <c r="T433" s="39">
        <f t="shared" si="795"/>
        <v>5021.5253400000001</v>
      </c>
      <c r="U433" s="39">
        <f t="shared" si="795"/>
        <v>1655.2435380000002</v>
      </c>
      <c r="V433" s="39">
        <f t="shared" si="795"/>
        <v>3412.7774070000005</v>
      </c>
      <c r="W433" s="39">
        <f t="shared" si="795"/>
        <v>4389.1851120000001</v>
      </c>
      <c r="X433" s="39">
        <f t="shared" si="795"/>
        <v>5942.1383190000006</v>
      </c>
      <c r="Y433" s="39">
        <f t="shared" si="795"/>
        <v>241.77714600000002</v>
      </c>
      <c r="Z433" s="39">
        <f t="shared" si="795"/>
        <v>0</v>
      </c>
      <c r="AA433" s="39">
        <f t="shared" si="795"/>
        <v>74.39296800000001</v>
      </c>
      <c r="AB433" s="39">
        <f t="shared" si="795"/>
        <v>0</v>
      </c>
      <c r="AC433" s="67"/>
      <c r="AD433" s="55"/>
    </row>
    <row r="434" spans="1:30" s="52" customFormat="1">
      <c r="A434" s="99" t="s">
        <v>563</v>
      </c>
      <c r="B434" s="75">
        <f>2231788.93/2</f>
        <v>1115894.4650000001</v>
      </c>
      <c r="C434" s="199">
        <f t="shared" si="765"/>
        <v>92991.21</v>
      </c>
      <c r="D434" s="38"/>
      <c r="E434" s="38"/>
      <c r="F434" s="38"/>
      <c r="G434" s="38"/>
      <c r="H434" s="38">
        <v>3.7699999999999997E-2</v>
      </c>
      <c r="I434" s="38"/>
      <c r="J434" s="38"/>
      <c r="K434" s="38">
        <v>8.8400000000000006E-2</v>
      </c>
      <c r="L434" s="38"/>
      <c r="M434" s="38"/>
      <c r="N434" s="38">
        <v>0.78839999999999999</v>
      </c>
      <c r="O434" s="38">
        <v>3.9E-2</v>
      </c>
      <c r="P434" s="38"/>
      <c r="Q434" s="38"/>
      <c r="R434" s="38"/>
      <c r="S434" s="38"/>
      <c r="T434" s="38"/>
      <c r="U434" s="38"/>
      <c r="V434" s="38">
        <v>4.65E-2</v>
      </c>
      <c r="W434" s="38"/>
      <c r="X434" s="38"/>
      <c r="Y434" s="38"/>
      <c r="Z434" s="40"/>
      <c r="AA434" s="40"/>
      <c r="AB434" s="40"/>
      <c r="AC434" s="67"/>
      <c r="AD434" s="55"/>
    </row>
    <row r="435" spans="1:30" s="52" customFormat="1">
      <c r="A435" s="100"/>
      <c r="B435" s="195"/>
      <c r="C435" s="199"/>
      <c r="D435" s="39">
        <f t="shared" ref="D435" si="796">$C434*D434</f>
        <v>0</v>
      </c>
      <c r="E435" s="39">
        <f t="shared" ref="E435" si="797">$C434*E434</f>
        <v>0</v>
      </c>
      <c r="F435" s="39">
        <f t="shared" ref="F435:AB435" si="798">$C434*F434</f>
        <v>0</v>
      </c>
      <c r="G435" s="39">
        <f t="shared" si="798"/>
        <v>0</v>
      </c>
      <c r="H435" s="39">
        <f t="shared" si="798"/>
        <v>3505.7686170000002</v>
      </c>
      <c r="I435" s="39">
        <f t="shared" si="798"/>
        <v>0</v>
      </c>
      <c r="J435" s="39">
        <f t="shared" si="798"/>
        <v>0</v>
      </c>
      <c r="K435" s="39">
        <f t="shared" si="798"/>
        <v>8220.4229640000012</v>
      </c>
      <c r="L435" s="39">
        <f t="shared" si="798"/>
        <v>0</v>
      </c>
      <c r="M435" s="39">
        <f t="shared" si="798"/>
        <v>0</v>
      </c>
      <c r="N435" s="39">
        <f t="shared" si="798"/>
        <v>73314.269964000006</v>
      </c>
      <c r="O435" s="39">
        <f t="shared" si="798"/>
        <v>3626.6571900000004</v>
      </c>
      <c r="P435" s="39">
        <f t="shared" si="798"/>
        <v>0</v>
      </c>
      <c r="Q435" s="39">
        <f t="shared" si="798"/>
        <v>0</v>
      </c>
      <c r="R435" s="39">
        <f t="shared" si="798"/>
        <v>0</v>
      </c>
      <c r="S435" s="39">
        <f t="shared" si="798"/>
        <v>0</v>
      </c>
      <c r="T435" s="39">
        <f t="shared" si="798"/>
        <v>0</v>
      </c>
      <c r="U435" s="39">
        <f t="shared" si="798"/>
        <v>0</v>
      </c>
      <c r="V435" s="39">
        <f t="shared" si="798"/>
        <v>4324.091265</v>
      </c>
      <c r="W435" s="39">
        <f t="shared" si="798"/>
        <v>0</v>
      </c>
      <c r="X435" s="39">
        <f t="shared" si="798"/>
        <v>0</v>
      </c>
      <c r="Y435" s="39">
        <f t="shared" si="798"/>
        <v>0</v>
      </c>
      <c r="Z435" s="39">
        <f t="shared" si="798"/>
        <v>0</v>
      </c>
      <c r="AA435" s="39">
        <f t="shared" si="798"/>
        <v>0</v>
      </c>
      <c r="AB435" s="39">
        <f t="shared" si="798"/>
        <v>0</v>
      </c>
      <c r="AC435" s="67"/>
      <c r="AD435" s="55"/>
    </row>
    <row r="436" spans="1:30" s="52" customFormat="1">
      <c r="A436" s="99" t="s">
        <v>593</v>
      </c>
      <c r="B436" s="75">
        <f>8182764.76/2</f>
        <v>4091382.38</v>
      </c>
      <c r="C436" s="199">
        <f t="shared" si="765"/>
        <v>340948.53</v>
      </c>
      <c r="D436" s="38">
        <v>1.6500000000000001E-2</v>
      </c>
      <c r="E436" s="38">
        <v>0.1368</v>
      </c>
      <c r="F436" s="38">
        <v>5.7599999999999998E-2</v>
      </c>
      <c r="G436" s="38">
        <v>8.0399999999999999E-2</v>
      </c>
      <c r="H436" s="38">
        <v>4.1099999999999998E-2</v>
      </c>
      <c r="I436" s="38">
        <v>0.13389999999999999</v>
      </c>
      <c r="J436" s="38">
        <v>2.12E-2</v>
      </c>
      <c r="K436" s="38">
        <v>3.2500000000000001E-2</v>
      </c>
      <c r="L436" s="38">
        <v>1.7100000000000001E-2</v>
      </c>
      <c r="M436" s="38">
        <v>2.5999999999999999E-2</v>
      </c>
      <c r="N436" s="38">
        <v>0.13320000000000001</v>
      </c>
      <c r="O436" s="38">
        <v>1.89E-2</v>
      </c>
      <c r="P436" s="38">
        <v>0</v>
      </c>
      <c r="Q436" s="38">
        <v>3.8600000000000002E-2</v>
      </c>
      <c r="R436" s="38">
        <v>1.9E-2</v>
      </c>
      <c r="S436" s="38">
        <v>4.1999999999999997E-3</v>
      </c>
      <c r="T436" s="38">
        <v>5.3999999999999999E-2</v>
      </c>
      <c r="U436" s="38">
        <v>1.78E-2</v>
      </c>
      <c r="V436" s="38">
        <v>3.6700000000000003E-2</v>
      </c>
      <c r="W436" s="38">
        <v>4.7199999999999999E-2</v>
      </c>
      <c r="X436" s="38">
        <v>6.3899999999999998E-2</v>
      </c>
      <c r="Y436" s="38">
        <v>2.5999999999999999E-3</v>
      </c>
      <c r="Z436" s="5">
        <v>0</v>
      </c>
      <c r="AA436" s="5">
        <v>8.0000000000000004E-4</v>
      </c>
      <c r="AB436" s="5">
        <v>0</v>
      </c>
      <c r="AC436" s="67"/>
      <c r="AD436" s="55"/>
    </row>
    <row r="437" spans="1:30" s="52" customFormat="1">
      <c r="A437" s="100"/>
      <c r="B437" s="195"/>
      <c r="C437" s="199"/>
      <c r="D437" s="39">
        <f t="shared" ref="D437" si="799">$C436*D436</f>
        <v>5625.6507450000008</v>
      </c>
      <c r="E437" s="39">
        <f t="shared" ref="E437" si="800">$C436*E436</f>
        <v>46641.758904000002</v>
      </c>
      <c r="F437" s="39">
        <f t="shared" ref="F437:AB437" si="801">$C436*F436</f>
        <v>19638.635328</v>
      </c>
      <c r="G437" s="39">
        <f t="shared" si="801"/>
        <v>27412.261812000001</v>
      </c>
      <c r="H437" s="39">
        <f t="shared" si="801"/>
        <v>14012.984582999999</v>
      </c>
      <c r="I437" s="39">
        <f t="shared" si="801"/>
        <v>45653.008167</v>
      </c>
      <c r="J437" s="39">
        <f t="shared" si="801"/>
        <v>7228.1088360000003</v>
      </c>
      <c r="K437" s="39">
        <f t="shared" si="801"/>
        <v>11080.827225000001</v>
      </c>
      <c r="L437" s="39">
        <f t="shared" si="801"/>
        <v>5830.2198630000003</v>
      </c>
      <c r="M437" s="39">
        <f t="shared" si="801"/>
        <v>8864.6617800000004</v>
      </c>
      <c r="N437" s="39">
        <f t="shared" si="801"/>
        <v>45414.344196000005</v>
      </c>
      <c r="O437" s="39">
        <f t="shared" si="801"/>
        <v>6443.9272170000004</v>
      </c>
      <c r="P437" s="39">
        <f t="shared" si="801"/>
        <v>0</v>
      </c>
      <c r="Q437" s="39">
        <f t="shared" si="801"/>
        <v>13160.613258000001</v>
      </c>
      <c r="R437" s="39">
        <f t="shared" si="801"/>
        <v>6478.02207</v>
      </c>
      <c r="S437" s="39">
        <f t="shared" si="801"/>
        <v>1431.9838260000001</v>
      </c>
      <c r="T437" s="39">
        <f t="shared" si="801"/>
        <v>18411.22062</v>
      </c>
      <c r="U437" s="39">
        <f t="shared" si="801"/>
        <v>6068.8838340000002</v>
      </c>
      <c r="V437" s="39">
        <f t="shared" si="801"/>
        <v>12512.811051000002</v>
      </c>
      <c r="W437" s="39">
        <f t="shared" si="801"/>
        <v>16092.770616000002</v>
      </c>
      <c r="X437" s="39">
        <f t="shared" si="801"/>
        <v>21786.611067000002</v>
      </c>
      <c r="Y437" s="39">
        <f t="shared" si="801"/>
        <v>886.46617800000001</v>
      </c>
      <c r="Z437" s="39">
        <f t="shared" si="801"/>
        <v>0</v>
      </c>
      <c r="AA437" s="39">
        <f t="shared" si="801"/>
        <v>272.75882400000006</v>
      </c>
      <c r="AB437" s="39">
        <f t="shared" si="801"/>
        <v>0</v>
      </c>
      <c r="AC437" s="67"/>
      <c r="AD437" s="55"/>
    </row>
    <row r="438" spans="1:30" s="52" customFormat="1">
      <c r="A438" s="99" t="s">
        <v>595</v>
      </c>
      <c r="B438" s="75">
        <f>8182764.76/2</f>
        <v>4091382.38</v>
      </c>
      <c r="C438" s="199">
        <f t="shared" si="765"/>
        <v>340948.53</v>
      </c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>
        <v>1</v>
      </c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40"/>
      <c r="AA438" s="40"/>
      <c r="AB438" s="40"/>
      <c r="AC438" s="67"/>
      <c r="AD438" s="55"/>
    </row>
    <row r="439" spans="1:30" s="52" customFormat="1">
      <c r="A439" s="100"/>
      <c r="B439" s="195"/>
      <c r="C439" s="199"/>
      <c r="D439" s="39">
        <f t="shared" ref="D439" si="802">$C438*D438</f>
        <v>0</v>
      </c>
      <c r="E439" s="39">
        <f t="shared" ref="E439" si="803">$C438*E438</f>
        <v>0</v>
      </c>
      <c r="F439" s="39">
        <f t="shared" ref="F439:AB439" si="804">$C438*F438</f>
        <v>0</v>
      </c>
      <c r="G439" s="39">
        <f t="shared" si="804"/>
        <v>0</v>
      </c>
      <c r="H439" s="39">
        <f t="shared" si="804"/>
        <v>0</v>
      </c>
      <c r="I439" s="39">
        <f t="shared" si="804"/>
        <v>0</v>
      </c>
      <c r="J439" s="39">
        <f t="shared" si="804"/>
        <v>0</v>
      </c>
      <c r="K439" s="39">
        <f t="shared" si="804"/>
        <v>0</v>
      </c>
      <c r="L439" s="39">
        <f t="shared" si="804"/>
        <v>0</v>
      </c>
      <c r="M439" s="39">
        <f t="shared" si="804"/>
        <v>0</v>
      </c>
      <c r="N439" s="39">
        <f t="shared" si="804"/>
        <v>340948.53</v>
      </c>
      <c r="O439" s="39">
        <f t="shared" si="804"/>
        <v>0</v>
      </c>
      <c r="P439" s="39">
        <f t="shared" si="804"/>
        <v>0</v>
      </c>
      <c r="Q439" s="39">
        <f t="shared" si="804"/>
        <v>0</v>
      </c>
      <c r="R439" s="39">
        <f t="shared" si="804"/>
        <v>0</v>
      </c>
      <c r="S439" s="39">
        <f t="shared" si="804"/>
        <v>0</v>
      </c>
      <c r="T439" s="39">
        <f t="shared" si="804"/>
        <v>0</v>
      </c>
      <c r="U439" s="39">
        <f t="shared" si="804"/>
        <v>0</v>
      </c>
      <c r="V439" s="39">
        <f t="shared" si="804"/>
        <v>0</v>
      </c>
      <c r="W439" s="39">
        <f t="shared" si="804"/>
        <v>0</v>
      </c>
      <c r="X439" s="39">
        <f t="shared" si="804"/>
        <v>0</v>
      </c>
      <c r="Y439" s="39">
        <f t="shared" si="804"/>
        <v>0</v>
      </c>
      <c r="Z439" s="39">
        <f t="shared" si="804"/>
        <v>0</v>
      </c>
      <c r="AA439" s="39">
        <f t="shared" si="804"/>
        <v>0</v>
      </c>
      <c r="AB439" s="39">
        <f t="shared" si="804"/>
        <v>0</v>
      </c>
      <c r="AC439" s="67"/>
      <c r="AD439" s="55"/>
    </row>
    <row r="440" spans="1:30" s="52" customFormat="1">
      <c r="A440" s="99" t="s">
        <v>594</v>
      </c>
      <c r="B440" s="75">
        <f>32431091.61/2</f>
        <v>16215545.805</v>
      </c>
      <c r="C440" s="199">
        <f t="shared" si="765"/>
        <v>1351295.48</v>
      </c>
      <c r="D440" s="38">
        <v>1.6500000000000001E-2</v>
      </c>
      <c r="E440" s="38">
        <v>0.1368</v>
      </c>
      <c r="F440" s="38">
        <v>5.7599999999999998E-2</v>
      </c>
      <c r="G440" s="38">
        <v>8.0399999999999999E-2</v>
      </c>
      <c r="H440" s="38">
        <v>4.1099999999999998E-2</v>
      </c>
      <c r="I440" s="38">
        <v>0.13389999999999999</v>
      </c>
      <c r="J440" s="38">
        <v>2.12E-2</v>
      </c>
      <c r="K440" s="38">
        <v>3.2500000000000001E-2</v>
      </c>
      <c r="L440" s="38">
        <v>1.7100000000000001E-2</v>
      </c>
      <c r="M440" s="38">
        <v>2.5999999999999999E-2</v>
      </c>
      <c r="N440" s="38">
        <v>0.13320000000000001</v>
      </c>
      <c r="O440" s="38">
        <v>1.89E-2</v>
      </c>
      <c r="P440" s="38">
        <v>0</v>
      </c>
      <c r="Q440" s="38">
        <v>3.8600000000000002E-2</v>
      </c>
      <c r="R440" s="38">
        <v>1.9E-2</v>
      </c>
      <c r="S440" s="38">
        <v>4.1999999999999997E-3</v>
      </c>
      <c r="T440" s="38">
        <v>5.3999999999999999E-2</v>
      </c>
      <c r="U440" s="38">
        <v>1.78E-2</v>
      </c>
      <c r="V440" s="38">
        <v>3.6700000000000003E-2</v>
      </c>
      <c r="W440" s="38">
        <v>4.7199999999999999E-2</v>
      </c>
      <c r="X440" s="38">
        <v>6.3899999999999998E-2</v>
      </c>
      <c r="Y440" s="38">
        <v>2.5999999999999999E-3</v>
      </c>
      <c r="Z440" s="5">
        <v>0</v>
      </c>
      <c r="AA440" s="5">
        <v>8.0000000000000004E-4</v>
      </c>
      <c r="AB440" s="5">
        <v>0</v>
      </c>
      <c r="AC440" s="67"/>
      <c r="AD440" s="55"/>
    </row>
    <row r="441" spans="1:30" s="52" customFormat="1">
      <c r="A441" s="100"/>
      <c r="B441" s="195"/>
      <c r="C441" s="199"/>
      <c r="D441" s="39">
        <f t="shared" ref="D441" si="805">$C440*D440</f>
        <v>22296.37542</v>
      </c>
      <c r="E441" s="39">
        <f t="shared" ref="E441" si="806">$C440*E440</f>
        <v>184857.22166400001</v>
      </c>
      <c r="F441" s="39">
        <f t="shared" ref="F441:AB441" si="807">$C440*F440</f>
        <v>77834.619647999993</v>
      </c>
      <c r="G441" s="39">
        <f t="shared" si="807"/>
        <v>108644.156592</v>
      </c>
      <c r="H441" s="39">
        <f t="shared" si="807"/>
        <v>55538.244227999996</v>
      </c>
      <c r="I441" s="39">
        <f t="shared" si="807"/>
        <v>180938.46477199998</v>
      </c>
      <c r="J441" s="39">
        <f t="shared" si="807"/>
        <v>28647.464176000001</v>
      </c>
      <c r="K441" s="39">
        <f t="shared" si="807"/>
        <v>43917.1031</v>
      </c>
      <c r="L441" s="39">
        <f t="shared" si="807"/>
        <v>23107.152708000001</v>
      </c>
      <c r="M441" s="39">
        <f t="shared" si="807"/>
        <v>35133.682479999996</v>
      </c>
      <c r="N441" s="39">
        <f t="shared" si="807"/>
        <v>179992.55793600003</v>
      </c>
      <c r="O441" s="39">
        <f t="shared" si="807"/>
        <v>25539.484572000001</v>
      </c>
      <c r="P441" s="39">
        <f t="shared" si="807"/>
        <v>0</v>
      </c>
      <c r="Q441" s="39">
        <f t="shared" si="807"/>
        <v>52160.005528000002</v>
      </c>
      <c r="R441" s="39">
        <f t="shared" si="807"/>
        <v>25674.614119999998</v>
      </c>
      <c r="S441" s="39">
        <f t="shared" si="807"/>
        <v>5675.4410159999998</v>
      </c>
      <c r="T441" s="39">
        <f t="shared" si="807"/>
        <v>72969.955919999993</v>
      </c>
      <c r="U441" s="39">
        <f t="shared" si="807"/>
        <v>24053.059544</v>
      </c>
      <c r="V441" s="39">
        <f t="shared" si="807"/>
        <v>49592.544116000005</v>
      </c>
      <c r="W441" s="39">
        <f t="shared" si="807"/>
        <v>63781.146655999997</v>
      </c>
      <c r="X441" s="39">
        <f t="shared" si="807"/>
        <v>86347.781172000003</v>
      </c>
      <c r="Y441" s="39">
        <f t="shared" si="807"/>
        <v>3513.3682479999998</v>
      </c>
      <c r="Z441" s="39">
        <f t="shared" si="807"/>
        <v>0</v>
      </c>
      <c r="AA441" s="39">
        <f t="shared" si="807"/>
        <v>1081.036384</v>
      </c>
      <c r="AB441" s="39">
        <f t="shared" si="807"/>
        <v>0</v>
      </c>
      <c r="AC441" s="67"/>
      <c r="AD441" s="55"/>
    </row>
    <row r="442" spans="1:30" s="52" customFormat="1">
      <c r="A442" s="99" t="s">
        <v>596</v>
      </c>
      <c r="B442" s="75">
        <f>32431091.61/2</f>
        <v>16215545.805</v>
      </c>
      <c r="C442" s="199">
        <f t="shared" si="765"/>
        <v>1351295.48</v>
      </c>
      <c r="D442" s="38"/>
      <c r="E442" s="38"/>
      <c r="F442" s="38">
        <v>0.47870000000000001</v>
      </c>
      <c r="G442" s="38">
        <v>0</v>
      </c>
      <c r="H442" s="38"/>
      <c r="I442" s="38"/>
      <c r="J442" s="38"/>
      <c r="K442" s="38"/>
      <c r="L442" s="38">
        <v>1.0200000000000001E-2</v>
      </c>
      <c r="M442" s="38"/>
      <c r="N442" s="38">
        <v>9.1999999999999998E-2</v>
      </c>
      <c r="O442" s="38">
        <v>0.13569999999999999</v>
      </c>
      <c r="P442" s="38"/>
      <c r="Q442" s="38"/>
      <c r="R442" s="38"/>
      <c r="S442" s="38"/>
      <c r="T442" s="38"/>
      <c r="U442" s="38"/>
      <c r="V442" s="38">
        <v>0.28339999999999999</v>
      </c>
      <c r="W442" s="38"/>
      <c r="X442" s="38"/>
      <c r="Y442" s="38"/>
      <c r="Z442" s="40"/>
      <c r="AA442" s="40"/>
      <c r="AB442" s="40"/>
      <c r="AC442" s="67"/>
      <c r="AD442" s="55"/>
    </row>
    <row r="443" spans="1:30" s="52" customFormat="1">
      <c r="A443" s="100"/>
      <c r="B443" s="195"/>
      <c r="C443" s="199"/>
      <c r="D443" s="39">
        <f t="shared" ref="D443" si="808">$C442*D442</f>
        <v>0</v>
      </c>
      <c r="E443" s="39">
        <f t="shared" ref="E443" si="809">$C442*E442</f>
        <v>0</v>
      </c>
      <c r="F443" s="39">
        <f t="shared" ref="F443:AB443" si="810">$C442*F442</f>
        <v>646865.14627599996</v>
      </c>
      <c r="G443" s="39">
        <f t="shared" si="810"/>
        <v>0</v>
      </c>
      <c r="H443" s="39">
        <f t="shared" si="810"/>
        <v>0</v>
      </c>
      <c r="I443" s="39">
        <f t="shared" si="810"/>
        <v>0</v>
      </c>
      <c r="J443" s="39">
        <f t="shared" si="810"/>
        <v>0</v>
      </c>
      <c r="K443" s="39">
        <f t="shared" si="810"/>
        <v>0</v>
      </c>
      <c r="L443" s="39">
        <f t="shared" si="810"/>
        <v>13783.213896000001</v>
      </c>
      <c r="M443" s="39">
        <f t="shared" si="810"/>
        <v>0</v>
      </c>
      <c r="N443" s="39">
        <f t="shared" si="810"/>
        <v>124319.18415999999</v>
      </c>
      <c r="O443" s="39">
        <f t="shared" si="810"/>
        <v>183370.79663599998</v>
      </c>
      <c r="P443" s="39">
        <f t="shared" si="810"/>
        <v>0</v>
      </c>
      <c r="Q443" s="39">
        <f t="shared" si="810"/>
        <v>0</v>
      </c>
      <c r="R443" s="39">
        <f t="shared" si="810"/>
        <v>0</v>
      </c>
      <c r="S443" s="39">
        <f t="shared" si="810"/>
        <v>0</v>
      </c>
      <c r="T443" s="39">
        <f t="shared" si="810"/>
        <v>0</v>
      </c>
      <c r="U443" s="39">
        <f t="shared" si="810"/>
        <v>0</v>
      </c>
      <c r="V443" s="39">
        <f t="shared" si="810"/>
        <v>382957.13903199998</v>
      </c>
      <c r="W443" s="39">
        <f t="shared" si="810"/>
        <v>0</v>
      </c>
      <c r="X443" s="39">
        <f t="shared" si="810"/>
        <v>0</v>
      </c>
      <c r="Y443" s="39">
        <f t="shared" si="810"/>
        <v>0</v>
      </c>
      <c r="Z443" s="39">
        <f t="shared" si="810"/>
        <v>0</v>
      </c>
      <c r="AA443" s="39">
        <f t="shared" si="810"/>
        <v>0</v>
      </c>
      <c r="AB443" s="39">
        <f t="shared" si="810"/>
        <v>0</v>
      </c>
      <c r="AC443" s="67"/>
      <c r="AD443" s="55"/>
    </row>
    <row r="444" spans="1:30" s="52" customFormat="1">
      <c r="A444" s="99" t="s">
        <v>592</v>
      </c>
      <c r="B444" s="75">
        <v>3119185.24</v>
      </c>
      <c r="C444" s="199">
        <f t="shared" si="765"/>
        <v>259932.1</v>
      </c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>
        <v>1</v>
      </c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40"/>
      <c r="AA444" s="40"/>
      <c r="AB444" s="40"/>
      <c r="AC444" s="67"/>
      <c r="AD444" s="55"/>
    </row>
    <row r="445" spans="1:30" s="52" customFormat="1">
      <c r="A445" s="100"/>
      <c r="B445" s="195"/>
      <c r="C445" s="199"/>
      <c r="D445" s="39">
        <f t="shared" ref="D445" si="811">$C444*D444</f>
        <v>0</v>
      </c>
      <c r="E445" s="39">
        <f t="shared" ref="E445" si="812">$C444*E444</f>
        <v>0</v>
      </c>
      <c r="F445" s="39">
        <f t="shared" ref="F445:AB445" si="813">$C444*F444</f>
        <v>0</v>
      </c>
      <c r="G445" s="39">
        <f t="shared" si="813"/>
        <v>0</v>
      </c>
      <c r="H445" s="39">
        <f t="shared" si="813"/>
        <v>0</v>
      </c>
      <c r="I445" s="39">
        <f t="shared" si="813"/>
        <v>0</v>
      </c>
      <c r="J445" s="39">
        <f t="shared" si="813"/>
        <v>0</v>
      </c>
      <c r="K445" s="39">
        <f t="shared" si="813"/>
        <v>0</v>
      </c>
      <c r="L445" s="39">
        <f t="shared" si="813"/>
        <v>0</v>
      </c>
      <c r="M445" s="39">
        <f t="shared" si="813"/>
        <v>0</v>
      </c>
      <c r="N445" s="39">
        <f t="shared" si="813"/>
        <v>259932.1</v>
      </c>
      <c r="O445" s="39">
        <f t="shared" si="813"/>
        <v>0</v>
      </c>
      <c r="P445" s="39">
        <f t="shared" si="813"/>
        <v>0</v>
      </c>
      <c r="Q445" s="39">
        <f t="shared" si="813"/>
        <v>0</v>
      </c>
      <c r="R445" s="39">
        <f t="shared" si="813"/>
        <v>0</v>
      </c>
      <c r="S445" s="39">
        <f t="shared" si="813"/>
        <v>0</v>
      </c>
      <c r="T445" s="39">
        <f t="shared" si="813"/>
        <v>0</v>
      </c>
      <c r="U445" s="39">
        <f t="shared" si="813"/>
        <v>0</v>
      </c>
      <c r="V445" s="39">
        <f t="shared" si="813"/>
        <v>0</v>
      </c>
      <c r="W445" s="39">
        <f t="shared" si="813"/>
        <v>0</v>
      </c>
      <c r="X445" s="39">
        <f t="shared" si="813"/>
        <v>0</v>
      </c>
      <c r="Y445" s="39">
        <f t="shared" si="813"/>
        <v>0</v>
      </c>
      <c r="Z445" s="39">
        <f t="shared" si="813"/>
        <v>0</v>
      </c>
      <c r="AA445" s="39">
        <f t="shared" si="813"/>
        <v>0</v>
      </c>
      <c r="AB445" s="39">
        <f t="shared" si="813"/>
        <v>0</v>
      </c>
      <c r="AC445" s="67"/>
      <c r="AD445" s="55"/>
    </row>
    <row r="446" spans="1:30" s="52" customFormat="1">
      <c r="A446" s="99" t="s">
        <v>614</v>
      </c>
      <c r="B446" s="75">
        <f>4432861.09/2</f>
        <v>2216430.5449999999</v>
      </c>
      <c r="C446" s="199">
        <f t="shared" si="765"/>
        <v>184702.55</v>
      </c>
      <c r="D446" s="38">
        <v>1.6500000000000001E-2</v>
      </c>
      <c r="E446" s="38">
        <v>0.1368</v>
      </c>
      <c r="F446" s="38">
        <v>5.7599999999999998E-2</v>
      </c>
      <c r="G446" s="38">
        <v>8.0399999999999999E-2</v>
      </c>
      <c r="H446" s="38">
        <v>4.1099999999999998E-2</v>
      </c>
      <c r="I446" s="38">
        <v>0.13389999999999999</v>
      </c>
      <c r="J446" s="38">
        <v>2.12E-2</v>
      </c>
      <c r="K446" s="38">
        <v>3.2500000000000001E-2</v>
      </c>
      <c r="L446" s="38">
        <v>1.7100000000000001E-2</v>
      </c>
      <c r="M446" s="38">
        <v>2.5999999999999999E-2</v>
      </c>
      <c r="N446" s="38">
        <v>0.13320000000000001</v>
      </c>
      <c r="O446" s="38">
        <v>1.89E-2</v>
      </c>
      <c r="P446" s="38">
        <v>0</v>
      </c>
      <c r="Q446" s="38">
        <v>3.8600000000000002E-2</v>
      </c>
      <c r="R446" s="38">
        <v>1.9E-2</v>
      </c>
      <c r="S446" s="38">
        <v>4.1999999999999997E-3</v>
      </c>
      <c r="T446" s="38">
        <v>5.3999999999999999E-2</v>
      </c>
      <c r="U446" s="38">
        <v>1.78E-2</v>
      </c>
      <c r="V446" s="38">
        <v>3.6700000000000003E-2</v>
      </c>
      <c r="W446" s="38">
        <v>4.7199999999999999E-2</v>
      </c>
      <c r="X446" s="38">
        <v>6.3899999999999998E-2</v>
      </c>
      <c r="Y446" s="38">
        <v>2.5999999999999999E-3</v>
      </c>
      <c r="Z446" s="5">
        <v>0</v>
      </c>
      <c r="AA446" s="5">
        <v>8.0000000000000004E-4</v>
      </c>
      <c r="AB446" s="5">
        <v>0</v>
      </c>
      <c r="AC446" s="67"/>
      <c r="AD446" s="55"/>
    </row>
    <row r="447" spans="1:30" s="52" customFormat="1">
      <c r="A447" s="100"/>
      <c r="B447" s="195"/>
      <c r="C447" s="199"/>
      <c r="D447" s="39">
        <f t="shared" ref="D447:S447" si="814">$C446*D446</f>
        <v>3047.592075</v>
      </c>
      <c r="E447" s="39">
        <f t="shared" si="814"/>
        <v>25267.308839999998</v>
      </c>
      <c r="F447" s="39">
        <f t="shared" si="814"/>
        <v>10638.86688</v>
      </c>
      <c r="G447" s="39">
        <f t="shared" si="814"/>
        <v>14850.085019999999</v>
      </c>
      <c r="H447" s="39">
        <f t="shared" si="814"/>
        <v>7591.2748049999991</v>
      </c>
      <c r="I447" s="39">
        <f t="shared" si="814"/>
        <v>24731.671444999996</v>
      </c>
      <c r="J447" s="39">
        <f t="shared" si="814"/>
        <v>3915.6940599999998</v>
      </c>
      <c r="K447" s="39">
        <f t="shared" si="814"/>
        <v>6002.8328750000001</v>
      </c>
      <c r="L447" s="39">
        <f t="shared" si="814"/>
        <v>3158.4136049999997</v>
      </c>
      <c r="M447" s="39">
        <f t="shared" si="814"/>
        <v>4802.2662999999993</v>
      </c>
      <c r="N447" s="39">
        <f t="shared" si="814"/>
        <v>24602.379660000002</v>
      </c>
      <c r="O447" s="39">
        <f t="shared" si="814"/>
        <v>3490.8781949999998</v>
      </c>
      <c r="P447" s="39">
        <f t="shared" si="814"/>
        <v>0</v>
      </c>
      <c r="Q447" s="39">
        <f t="shared" si="814"/>
        <v>7129.5184300000001</v>
      </c>
      <c r="R447" s="39">
        <f t="shared" si="814"/>
        <v>3509.3484499999995</v>
      </c>
      <c r="S447" s="39">
        <f t="shared" si="814"/>
        <v>775.75070999999991</v>
      </c>
      <c r="T447" s="39">
        <f t="shared" ref="T447" si="815">$C446*T446</f>
        <v>9973.9376999999986</v>
      </c>
      <c r="U447" s="39">
        <f t="shared" ref="U447:AB447" si="816">$C446*U446</f>
        <v>3287.7053899999996</v>
      </c>
      <c r="V447" s="39">
        <f t="shared" si="816"/>
        <v>6778.5835850000003</v>
      </c>
      <c r="W447" s="39">
        <f t="shared" si="816"/>
        <v>8717.9603599999991</v>
      </c>
      <c r="X447" s="39">
        <f t="shared" si="816"/>
        <v>11802.492944999998</v>
      </c>
      <c r="Y447" s="39">
        <f t="shared" si="816"/>
        <v>480.22662999999994</v>
      </c>
      <c r="Z447" s="39">
        <f t="shared" si="816"/>
        <v>0</v>
      </c>
      <c r="AA447" s="39">
        <f t="shared" si="816"/>
        <v>147.76203999999998</v>
      </c>
      <c r="AB447" s="39">
        <f t="shared" si="816"/>
        <v>0</v>
      </c>
      <c r="AC447" s="67"/>
      <c r="AD447" s="55"/>
    </row>
    <row r="448" spans="1:30" s="52" customFormat="1">
      <c r="A448" s="99" t="s">
        <v>615</v>
      </c>
      <c r="B448" s="75">
        <f>4432861.09/2</f>
        <v>2216430.5449999999</v>
      </c>
      <c r="C448" s="199">
        <f t="shared" si="765"/>
        <v>184702.55</v>
      </c>
      <c r="D448" s="38"/>
      <c r="E448" s="38"/>
      <c r="F448" s="38"/>
      <c r="G448" s="38"/>
      <c r="H448" s="38">
        <v>6.8900000000000003E-2</v>
      </c>
      <c r="I448" s="38"/>
      <c r="J448" s="38"/>
      <c r="K448" s="38"/>
      <c r="L448" s="38"/>
      <c r="M448" s="38"/>
      <c r="N448" s="38">
        <v>0.85009999999999997</v>
      </c>
      <c r="O448" s="38"/>
      <c r="P448" s="38"/>
      <c r="Q448" s="38"/>
      <c r="R448" s="38"/>
      <c r="S448" s="38"/>
      <c r="T448" s="38"/>
      <c r="U448" s="38"/>
      <c r="V448" s="38">
        <v>8.1000000000000003E-2</v>
      </c>
      <c r="W448" s="38"/>
      <c r="X448" s="38"/>
      <c r="Y448" s="38"/>
      <c r="Z448" s="40"/>
      <c r="AA448" s="40"/>
      <c r="AB448" s="40"/>
      <c r="AC448" s="67"/>
      <c r="AD448" s="55"/>
    </row>
    <row r="449" spans="1:30" s="52" customFormat="1">
      <c r="A449" s="100"/>
      <c r="B449" s="195"/>
      <c r="C449" s="199"/>
      <c r="D449" s="39">
        <f t="shared" ref="D449" si="817">$C448*D448</f>
        <v>0</v>
      </c>
      <c r="E449" s="39">
        <f t="shared" ref="E449:AB449" si="818">$C448*E448</f>
        <v>0</v>
      </c>
      <c r="F449" s="39">
        <f t="shared" si="818"/>
        <v>0</v>
      </c>
      <c r="G449" s="39">
        <f t="shared" si="818"/>
        <v>0</v>
      </c>
      <c r="H449" s="39">
        <f t="shared" si="818"/>
        <v>12726.005695</v>
      </c>
      <c r="I449" s="39">
        <f t="shared" si="818"/>
        <v>0</v>
      </c>
      <c r="J449" s="39">
        <f t="shared" si="818"/>
        <v>0</v>
      </c>
      <c r="K449" s="39">
        <f t="shared" si="818"/>
        <v>0</v>
      </c>
      <c r="L449" s="39">
        <f t="shared" si="818"/>
        <v>0</v>
      </c>
      <c r="M449" s="39">
        <f t="shared" si="818"/>
        <v>0</v>
      </c>
      <c r="N449" s="39">
        <f t="shared" si="818"/>
        <v>157015.63775499997</v>
      </c>
      <c r="O449" s="39">
        <f t="shared" si="818"/>
        <v>0</v>
      </c>
      <c r="P449" s="39">
        <f t="shared" si="818"/>
        <v>0</v>
      </c>
      <c r="Q449" s="39">
        <f t="shared" si="818"/>
        <v>0</v>
      </c>
      <c r="R449" s="39">
        <f t="shared" si="818"/>
        <v>0</v>
      </c>
      <c r="S449" s="39">
        <f t="shared" si="818"/>
        <v>0</v>
      </c>
      <c r="T449" s="39">
        <f t="shared" si="818"/>
        <v>0</v>
      </c>
      <c r="U449" s="39">
        <f t="shared" si="818"/>
        <v>0</v>
      </c>
      <c r="V449" s="39">
        <f t="shared" si="818"/>
        <v>14960.90655</v>
      </c>
      <c r="W449" s="39">
        <f t="shared" si="818"/>
        <v>0</v>
      </c>
      <c r="X449" s="39">
        <f t="shared" si="818"/>
        <v>0</v>
      </c>
      <c r="Y449" s="39">
        <f t="shared" si="818"/>
        <v>0</v>
      </c>
      <c r="Z449" s="39">
        <f t="shared" si="818"/>
        <v>0</v>
      </c>
      <c r="AA449" s="39">
        <f t="shared" si="818"/>
        <v>0</v>
      </c>
      <c r="AB449" s="39">
        <f t="shared" si="818"/>
        <v>0</v>
      </c>
      <c r="AC449" s="67"/>
      <c r="AD449" s="55"/>
    </row>
    <row r="450" spans="1:30" s="52" customFormat="1">
      <c r="A450" s="99" t="s">
        <v>632</v>
      </c>
      <c r="B450" s="75">
        <f>201151.47/2</f>
        <v>100575.735</v>
      </c>
      <c r="C450" s="199">
        <f t="shared" si="765"/>
        <v>8381.31</v>
      </c>
      <c r="D450" s="38">
        <v>1.6500000000000001E-2</v>
      </c>
      <c r="E450" s="38">
        <v>0.1368</v>
      </c>
      <c r="F450" s="38">
        <v>5.7599999999999998E-2</v>
      </c>
      <c r="G450" s="38">
        <v>8.0399999999999999E-2</v>
      </c>
      <c r="H450" s="38">
        <v>4.1099999999999998E-2</v>
      </c>
      <c r="I450" s="38">
        <v>0.13389999999999999</v>
      </c>
      <c r="J450" s="38">
        <v>2.12E-2</v>
      </c>
      <c r="K450" s="38">
        <v>3.2500000000000001E-2</v>
      </c>
      <c r="L450" s="38">
        <v>1.7100000000000001E-2</v>
      </c>
      <c r="M450" s="38">
        <v>2.5999999999999999E-2</v>
      </c>
      <c r="N450" s="38">
        <v>0.13320000000000001</v>
      </c>
      <c r="O450" s="38">
        <v>1.89E-2</v>
      </c>
      <c r="P450" s="38">
        <v>0</v>
      </c>
      <c r="Q450" s="38">
        <v>3.8600000000000002E-2</v>
      </c>
      <c r="R450" s="38">
        <v>1.9E-2</v>
      </c>
      <c r="S450" s="38">
        <v>4.1999999999999997E-3</v>
      </c>
      <c r="T450" s="38">
        <v>5.3999999999999999E-2</v>
      </c>
      <c r="U450" s="38">
        <v>1.78E-2</v>
      </c>
      <c r="V450" s="38">
        <v>3.6700000000000003E-2</v>
      </c>
      <c r="W450" s="38">
        <v>4.7199999999999999E-2</v>
      </c>
      <c r="X450" s="38">
        <v>6.3899999999999998E-2</v>
      </c>
      <c r="Y450" s="38">
        <v>2.5999999999999999E-3</v>
      </c>
      <c r="Z450" s="5">
        <v>0</v>
      </c>
      <c r="AA450" s="5">
        <v>8.0000000000000004E-4</v>
      </c>
      <c r="AB450" s="5">
        <v>0</v>
      </c>
      <c r="AC450" s="67"/>
      <c r="AD450" s="55"/>
    </row>
    <row r="451" spans="1:30" s="52" customFormat="1">
      <c r="A451" s="100"/>
      <c r="B451" s="195"/>
      <c r="C451" s="199"/>
      <c r="D451" s="39">
        <f t="shared" ref="D451:AB451" si="819">$C450*D450</f>
        <v>138.29161500000001</v>
      </c>
      <c r="E451" s="39">
        <f t="shared" si="819"/>
        <v>1146.563208</v>
      </c>
      <c r="F451" s="39">
        <f t="shared" si="819"/>
        <v>482.76345599999996</v>
      </c>
      <c r="G451" s="39">
        <f t="shared" si="819"/>
        <v>673.85732399999995</v>
      </c>
      <c r="H451" s="39">
        <f t="shared" si="819"/>
        <v>344.47184099999998</v>
      </c>
      <c r="I451" s="39">
        <f t="shared" si="819"/>
        <v>1122.2574089999998</v>
      </c>
      <c r="J451" s="39">
        <f t="shared" si="819"/>
        <v>177.68377199999998</v>
      </c>
      <c r="K451" s="39">
        <f t="shared" si="819"/>
        <v>272.39257499999997</v>
      </c>
      <c r="L451" s="39">
        <f t="shared" si="819"/>
        <v>143.320401</v>
      </c>
      <c r="M451" s="39">
        <f t="shared" si="819"/>
        <v>217.91405999999998</v>
      </c>
      <c r="N451" s="39">
        <f t="shared" si="819"/>
        <v>1116.390492</v>
      </c>
      <c r="O451" s="39">
        <f t="shared" si="819"/>
        <v>158.40675899999999</v>
      </c>
      <c r="P451" s="39">
        <f t="shared" si="819"/>
        <v>0</v>
      </c>
      <c r="Q451" s="39">
        <f t="shared" si="819"/>
        <v>323.51856600000002</v>
      </c>
      <c r="R451" s="39">
        <f t="shared" si="819"/>
        <v>159.24489</v>
      </c>
      <c r="S451" s="39">
        <f t="shared" si="819"/>
        <v>35.201501999999998</v>
      </c>
      <c r="T451" s="39">
        <f t="shared" si="819"/>
        <v>452.59073999999998</v>
      </c>
      <c r="U451" s="39">
        <f t="shared" si="819"/>
        <v>149.18731799999998</v>
      </c>
      <c r="V451" s="39">
        <f t="shared" si="819"/>
        <v>307.59407700000003</v>
      </c>
      <c r="W451" s="39">
        <f t="shared" si="819"/>
        <v>395.59783199999998</v>
      </c>
      <c r="X451" s="39">
        <f t="shared" si="819"/>
        <v>535.56570899999997</v>
      </c>
      <c r="Y451" s="39">
        <f t="shared" si="819"/>
        <v>21.791405999999998</v>
      </c>
      <c r="Z451" s="39">
        <f t="shared" si="819"/>
        <v>0</v>
      </c>
      <c r="AA451" s="39">
        <f t="shared" si="819"/>
        <v>6.7050479999999997</v>
      </c>
      <c r="AB451" s="39">
        <f t="shared" si="819"/>
        <v>0</v>
      </c>
      <c r="AC451" s="67"/>
      <c r="AD451" s="55"/>
    </row>
    <row r="452" spans="1:30" s="52" customFormat="1">
      <c r="A452" s="99" t="s">
        <v>635</v>
      </c>
      <c r="B452" s="75">
        <f>201151.47/2</f>
        <v>100575.735</v>
      </c>
      <c r="C452" s="199">
        <f t="shared" si="765"/>
        <v>8381.31</v>
      </c>
      <c r="D452" s="38"/>
      <c r="E452" s="38"/>
      <c r="F452" s="38">
        <v>0.1636</v>
      </c>
      <c r="G452" s="38"/>
      <c r="H452" s="38"/>
      <c r="I452" s="38"/>
      <c r="J452" s="38"/>
      <c r="K452" s="38">
        <v>0.11609999999999999</v>
      </c>
      <c r="L452" s="38"/>
      <c r="M452" s="38"/>
      <c r="N452" s="38">
        <v>0.51270000000000004</v>
      </c>
      <c r="O452" s="38">
        <v>5.2999999999999999E-2</v>
      </c>
      <c r="P452" s="38"/>
      <c r="Q452" s="38"/>
      <c r="R452" s="38"/>
      <c r="S452" s="38"/>
      <c r="T452" s="38"/>
      <c r="U452" s="38"/>
      <c r="V452" s="38">
        <v>0.15459999999999999</v>
      </c>
      <c r="W452" s="38"/>
      <c r="X452" s="38"/>
      <c r="Y452" s="38"/>
      <c r="Z452" s="5"/>
      <c r="AA452" s="5"/>
      <c r="AB452" s="5"/>
      <c r="AC452" s="67"/>
      <c r="AD452" s="55"/>
    </row>
    <row r="453" spans="1:30" s="52" customFormat="1">
      <c r="A453" s="100"/>
      <c r="B453" s="195"/>
      <c r="C453" s="199"/>
      <c r="D453" s="39">
        <f t="shared" ref="D453:AB453" si="820">$C452*D452</f>
        <v>0</v>
      </c>
      <c r="E453" s="39">
        <f t="shared" si="820"/>
        <v>0</v>
      </c>
      <c r="F453" s="39">
        <f t="shared" si="820"/>
        <v>1371.1823159999999</v>
      </c>
      <c r="G453" s="39">
        <f t="shared" si="820"/>
        <v>0</v>
      </c>
      <c r="H453" s="39">
        <f t="shared" si="820"/>
        <v>0</v>
      </c>
      <c r="I453" s="39">
        <f t="shared" si="820"/>
        <v>0</v>
      </c>
      <c r="J453" s="39">
        <f t="shared" si="820"/>
        <v>0</v>
      </c>
      <c r="K453" s="39">
        <f t="shared" si="820"/>
        <v>973.07009099999993</v>
      </c>
      <c r="L453" s="39">
        <f t="shared" si="820"/>
        <v>0</v>
      </c>
      <c r="M453" s="39">
        <f t="shared" si="820"/>
        <v>0</v>
      </c>
      <c r="N453" s="39">
        <f t="shared" si="820"/>
        <v>4297.0976369999998</v>
      </c>
      <c r="O453" s="39">
        <f t="shared" si="820"/>
        <v>444.20942999999994</v>
      </c>
      <c r="P453" s="39">
        <f t="shared" si="820"/>
        <v>0</v>
      </c>
      <c r="Q453" s="39">
        <f t="shared" si="820"/>
        <v>0</v>
      </c>
      <c r="R453" s="39">
        <f t="shared" si="820"/>
        <v>0</v>
      </c>
      <c r="S453" s="39">
        <f t="shared" si="820"/>
        <v>0</v>
      </c>
      <c r="T453" s="39">
        <f t="shared" si="820"/>
        <v>0</v>
      </c>
      <c r="U453" s="39">
        <f t="shared" si="820"/>
        <v>0</v>
      </c>
      <c r="V453" s="39">
        <f t="shared" si="820"/>
        <v>1295.7505259999998</v>
      </c>
      <c r="W453" s="39">
        <f t="shared" si="820"/>
        <v>0</v>
      </c>
      <c r="X453" s="39">
        <f t="shared" si="820"/>
        <v>0</v>
      </c>
      <c r="Y453" s="39">
        <f t="shared" si="820"/>
        <v>0</v>
      </c>
      <c r="Z453" s="39">
        <f t="shared" si="820"/>
        <v>0</v>
      </c>
      <c r="AA453" s="39">
        <f t="shared" si="820"/>
        <v>0</v>
      </c>
      <c r="AB453" s="39">
        <f t="shared" si="820"/>
        <v>0</v>
      </c>
      <c r="AC453" s="67"/>
      <c r="AD453" s="55"/>
    </row>
    <row r="454" spans="1:30" s="52" customFormat="1">
      <c r="A454" s="99" t="s">
        <v>631</v>
      </c>
      <c r="B454" s="75">
        <f>1526941.68/2</f>
        <v>763470.84</v>
      </c>
      <c r="C454" s="199">
        <f t="shared" si="765"/>
        <v>63622.57</v>
      </c>
      <c r="D454" s="38">
        <v>1.6500000000000001E-2</v>
      </c>
      <c r="E454" s="38">
        <v>0.1368</v>
      </c>
      <c r="F454" s="38">
        <v>5.7599999999999998E-2</v>
      </c>
      <c r="G454" s="38">
        <v>8.0399999999999999E-2</v>
      </c>
      <c r="H454" s="38">
        <v>4.1099999999999998E-2</v>
      </c>
      <c r="I454" s="38">
        <v>0.13389999999999999</v>
      </c>
      <c r="J454" s="38">
        <v>2.12E-2</v>
      </c>
      <c r="K454" s="38">
        <v>3.2500000000000001E-2</v>
      </c>
      <c r="L454" s="38">
        <v>1.7100000000000001E-2</v>
      </c>
      <c r="M454" s="38">
        <v>2.5999999999999999E-2</v>
      </c>
      <c r="N454" s="38">
        <v>0.13320000000000001</v>
      </c>
      <c r="O454" s="38">
        <v>1.89E-2</v>
      </c>
      <c r="P454" s="38">
        <v>0</v>
      </c>
      <c r="Q454" s="38">
        <v>3.8600000000000002E-2</v>
      </c>
      <c r="R454" s="38">
        <v>1.9E-2</v>
      </c>
      <c r="S454" s="38">
        <v>4.1999999999999997E-3</v>
      </c>
      <c r="T454" s="38">
        <v>5.3999999999999999E-2</v>
      </c>
      <c r="U454" s="38">
        <v>1.78E-2</v>
      </c>
      <c r="V454" s="38">
        <v>3.6700000000000003E-2</v>
      </c>
      <c r="W454" s="38">
        <v>4.7199999999999999E-2</v>
      </c>
      <c r="X454" s="38">
        <v>6.3899999999999998E-2</v>
      </c>
      <c r="Y454" s="38">
        <v>2.5999999999999999E-3</v>
      </c>
      <c r="Z454" s="5">
        <v>0</v>
      </c>
      <c r="AA454" s="5">
        <v>8.0000000000000004E-4</v>
      </c>
      <c r="AB454" s="5">
        <v>0</v>
      </c>
      <c r="AC454" s="67"/>
      <c r="AD454" s="55"/>
    </row>
    <row r="455" spans="1:30" s="52" customFormat="1">
      <c r="A455" s="100"/>
      <c r="B455" s="195"/>
      <c r="C455" s="199"/>
      <c r="D455" s="39">
        <f t="shared" ref="D455:AB455" si="821">$C454*D454</f>
        <v>1049.7724049999999</v>
      </c>
      <c r="E455" s="39">
        <f t="shared" si="821"/>
        <v>8703.5675759999995</v>
      </c>
      <c r="F455" s="39">
        <f t="shared" si="821"/>
        <v>3664.6600319999998</v>
      </c>
      <c r="G455" s="39">
        <f t="shared" si="821"/>
        <v>5115.2546279999997</v>
      </c>
      <c r="H455" s="39">
        <f t="shared" si="821"/>
        <v>2614.8876269999996</v>
      </c>
      <c r="I455" s="39">
        <f t="shared" si="821"/>
        <v>8519.0621229999997</v>
      </c>
      <c r="J455" s="39">
        <f t="shared" si="821"/>
        <v>1348.7984839999999</v>
      </c>
      <c r="K455" s="39">
        <f t="shared" si="821"/>
        <v>2067.7335250000001</v>
      </c>
      <c r="L455" s="39">
        <f t="shared" si="821"/>
        <v>1087.9459469999999</v>
      </c>
      <c r="M455" s="39">
        <f t="shared" si="821"/>
        <v>1654.1868199999999</v>
      </c>
      <c r="N455" s="39">
        <f t="shared" si="821"/>
        <v>8474.5263240000004</v>
      </c>
      <c r="O455" s="39">
        <f t="shared" si="821"/>
        <v>1202.4665729999999</v>
      </c>
      <c r="P455" s="39">
        <f t="shared" si="821"/>
        <v>0</v>
      </c>
      <c r="Q455" s="39">
        <f t="shared" si="821"/>
        <v>2455.8312020000003</v>
      </c>
      <c r="R455" s="39">
        <f t="shared" si="821"/>
        <v>1208.8288299999999</v>
      </c>
      <c r="S455" s="39">
        <f t="shared" si="821"/>
        <v>267.21479399999998</v>
      </c>
      <c r="T455" s="39">
        <f t="shared" si="821"/>
        <v>3435.6187799999998</v>
      </c>
      <c r="U455" s="39">
        <f t="shared" si="821"/>
        <v>1132.4817459999999</v>
      </c>
      <c r="V455" s="39">
        <f t="shared" si="821"/>
        <v>2334.9483190000001</v>
      </c>
      <c r="W455" s="39">
        <f t="shared" si="821"/>
        <v>3002.9853039999998</v>
      </c>
      <c r="X455" s="39">
        <f t="shared" si="821"/>
        <v>4065.482223</v>
      </c>
      <c r="Y455" s="39">
        <f t="shared" si="821"/>
        <v>165.41868199999999</v>
      </c>
      <c r="Z455" s="39">
        <f t="shared" si="821"/>
        <v>0</v>
      </c>
      <c r="AA455" s="39">
        <f t="shared" si="821"/>
        <v>50.898056000000004</v>
      </c>
      <c r="AB455" s="39">
        <f t="shared" si="821"/>
        <v>0</v>
      </c>
      <c r="AC455" s="67"/>
      <c r="AD455" s="55"/>
    </row>
    <row r="456" spans="1:30" s="52" customFormat="1">
      <c r="A456" s="99" t="s">
        <v>634</v>
      </c>
      <c r="B456" s="75">
        <f>1526941.68/2</f>
        <v>763470.84</v>
      </c>
      <c r="C456" s="199">
        <f t="shared" si="765"/>
        <v>63622.57</v>
      </c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>
        <v>0.92279999999999995</v>
      </c>
      <c r="O456" s="38"/>
      <c r="P456" s="38"/>
      <c r="Q456" s="38"/>
      <c r="R456" s="38"/>
      <c r="S456" s="38"/>
      <c r="T456" s="38"/>
      <c r="U456" s="38"/>
      <c r="V456" s="38">
        <v>7.7200000000000005E-2</v>
      </c>
      <c r="W456" s="38"/>
      <c r="X456" s="38"/>
      <c r="Y456" s="38"/>
      <c r="Z456" s="40"/>
      <c r="AA456" s="40"/>
      <c r="AB456" s="40"/>
      <c r="AC456" s="67"/>
      <c r="AD456" s="55"/>
    </row>
    <row r="457" spans="1:30" s="52" customFormat="1">
      <c r="A457" s="100"/>
      <c r="B457" s="195"/>
      <c r="C457" s="199"/>
      <c r="D457" s="39">
        <f t="shared" ref="D457:AB457" si="822">$C456*D456</f>
        <v>0</v>
      </c>
      <c r="E457" s="39">
        <f t="shared" si="822"/>
        <v>0</v>
      </c>
      <c r="F457" s="39">
        <f t="shared" si="822"/>
        <v>0</v>
      </c>
      <c r="G457" s="39">
        <f t="shared" si="822"/>
        <v>0</v>
      </c>
      <c r="H457" s="39">
        <f t="shared" si="822"/>
        <v>0</v>
      </c>
      <c r="I457" s="39">
        <f t="shared" si="822"/>
        <v>0</v>
      </c>
      <c r="J457" s="39">
        <f t="shared" si="822"/>
        <v>0</v>
      </c>
      <c r="K457" s="39">
        <f t="shared" si="822"/>
        <v>0</v>
      </c>
      <c r="L457" s="39">
        <f t="shared" si="822"/>
        <v>0</v>
      </c>
      <c r="M457" s="39">
        <f t="shared" si="822"/>
        <v>0</v>
      </c>
      <c r="N457" s="39">
        <f t="shared" si="822"/>
        <v>58710.907595999997</v>
      </c>
      <c r="O457" s="39">
        <f t="shared" si="822"/>
        <v>0</v>
      </c>
      <c r="P457" s="39">
        <f t="shared" si="822"/>
        <v>0</v>
      </c>
      <c r="Q457" s="39">
        <f t="shared" si="822"/>
        <v>0</v>
      </c>
      <c r="R457" s="39">
        <f t="shared" si="822"/>
        <v>0</v>
      </c>
      <c r="S457" s="39">
        <f t="shared" si="822"/>
        <v>0</v>
      </c>
      <c r="T457" s="39">
        <f t="shared" si="822"/>
        <v>0</v>
      </c>
      <c r="U457" s="39">
        <f t="shared" si="822"/>
        <v>0</v>
      </c>
      <c r="V457" s="39">
        <f t="shared" si="822"/>
        <v>4911.6624040000006</v>
      </c>
      <c r="W457" s="39">
        <f t="shared" si="822"/>
        <v>0</v>
      </c>
      <c r="X457" s="39">
        <f t="shared" si="822"/>
        <v>0</v>
      </c>
      <c r="Y457" s="39">
        <f t="shared" si="822"/>
        <v>0</v>
      </c>
      <c r="Z457" s="39">
        <f t="shared" si="822"/>
        <v>0</v>
      </c>
      <c r="AA457" s="39">
        <f t="shared" si="822"/>
        <v>0</v>
      </c>
      <c r="AB457" s="39">
        <f t="shared" si="822"/>
        <v>0</v>
      </c>
      <c r="AC457" s="67"/>
      <c r="AD457" s="55"/>
    </row>
    <row r="458" spans="1:30" s="52" customFormat="1">
      <c r="A458" s="99" t="s">
        <v>633</v>
      </c>
      <c r="B458" s="75">
        <v>230096.47</v>
      </c>
      <c r="C458" s="199">
        <f t="shared" si="765"/>
        <v>19174.71</v>
      </c>
      <c r="D458" s="38">
        <v>1.5900000000000001E-2</v>
      </c>
      <c r="E458" s="38"/>
      <c r="F458" s="38">
        <v>8.8499999999999995E-2</v>
      </c>
      <c r="G458" s="38">
        <v>5.5399999999999998E-2</v>
      </c>
      <c r="H458" s="38">
        <v>0.1079</v>
      </c>
      <c r="I458" s="38">
        <v>1.8599999999999998E-2</v>
      </c>
      <c r="J458" s="38">
        <v>2.0999999999999999E-3</v>
      </c>
      <c r="K458" s="38">
        <v>1.1599999999999999E-2</v>
      </c>
      <c r="L458" s="38">
        <v>1.1599999999999999E-2</v>
      </c>
      <c r="M458" s="38">
        <v>3.6799999999999999E-2</v>
      </c>
      <c r="N458" s="38">
        <v>0.18990000000000001</v>
      </c>
      <c r="O458" s="38"/>
      <c r="P458" s="38">
        <v>2.2000000000000001E-3</v>
      </c>
      <c r="Q458" s="38">
        <v>4.53E-2</v>
      </c>
      <c r="R458" s="38">
        <v>1.7299999999999999E-2</v>
      </c>
      <c r="S458" s="38">
        <v>6.7999999999999996E-3</v>
      </c>
      <c r="T458" s="38">
        <v>6.9500000000000006E-2</v>
      </c>
      <c r="U458" s="38">
        <v>4.7500000000000001E-2</v>
      </c>
      <c r="V458" s="38">
        <v>9.69E-2</v>
      </c>
      <c r="W458" s="38">
        <v>9.7799999999999998E-2</v>
      </c>
      <c r="X458" s="38">
        <v>7.2800000000000004E-2</v>
      </c>
      <c r="Y458" s="38">
        <v>2.8999999999999998E-3</v>
      </c>
      <c r="Z458" s="40">
        <v>2.7000000000000001E-3</v>
      </c>
      <c r="AA458" s="40"/>
      <c r="AB458" s="40"/>
      <c r="AC458" s="67"/>
      <c r="AD458" s="55"/>
    </row>
    <row r="459" spans="1:30" s="52" customFormat="1">
      <c r="A459" s="100"/>
      <c r="B459" s="195"/>
      <c r="C459" s="199"/>
      <c r="D459" s="39">
        <f t="shared" ref="D459:AB459" si="823">$C458*D458</f>
        <v>304.87788899999998</v>
      </c>
      <c r="E459" s="39">
        <f t="shared" si="823"/>
        <v>0</v>
      </c>
      <c r="F459" s="39">
        <f t="shared" si="823"/>
        <v>1696.9618349999998</v>
      </c>
      <c r="G459" s="39">
        <f t="shared" si="823"/>
        <v>1062.2789339999999</v>
      </c>
      <c r="H459" s="39">
        <f t="shared" si="823"/>
        <v>2068.9512089999998</v>
      </c>
      <c r="I459" s="39">
        <f t="shared" si="823"/>
        <v>356.64960599999995</v>
      </c>
      <c r="J459" s="39">
        <f t="shared" si="823"/>
        <v>40.266890999999994</v>
      </c>
      <c r="K459" s="39">
        <f t="shared" si="823"/>
        <v>222.42663599999997</v>
      </c>
      <c r="L459" s="39">
        <f t="shared" si="823"/>
        <v>222.42663599999997</v>
      </c>
      <c r="M459" s="39">
        <f t="shared" si="823"/>
        <v>705.62932799999999</v>
      </c>
      <c r="N459" s="39">
        <f t="shared" si="823"/>
        <v>3641.2774290000002</v>
      </c>
      <c r="O459" s="39">
        <f t="shared" si="823"/>
        <v>0</v>
      </c>
      <c r="P459" s="39">
        <f t="shared" si="823"/>
        <v>42.184362</v>
      </c>
      <c r="Q459" s="39">
        <f t="shared" si="823"/>
        <v>868.61436299999991</v>
      </c>
      <c r="R459" s="39">
        <f t="shared" si="823"/>
        <v>331.72248299999995</v>
      </c>
      <c r="S459" s="39">
        <f t="shared" si="823"/>
        <v>130.38802799999999</v>
      </c>
      <c r="T459" s="39">
        <f t="shared" si="823"/>
        <v>1332.642345</v>
      </c>
      <c r="U459" s="39">
        <f t="shared" si="823"/>
        <v>910.79872499999999</v>
      </c>
      <c r="V459" s="39">
        <f t="shared" si="823"/>
        <v>1858.029399</v>
      </c>
      <c r="W459" s="39">
        <f t="shared" si="823"/>
        <v>1875.2866379999998</v>
      </c>
      <c r="X459" s="39">
        <f t="shared" si="823"/>
        <v>1395.9188879999999</v>
      </c>
      <c r="Y459" s="39">
        <f t="shared" si="823"/>
        <v>55.606658999999993</v>
      </c>
      <c r="Z459" s="39">
        <f t="shared" si="823"/>
        <v>51.771717000000002</v>
      </c>
      <c r="AA459" s="39">
        <f t="shared" si="823"/>
        <v>0</v>
      </c>
      <c r="AB459" s="39">
        <f t="shared" si="823"/>
        <v>0</v>
      </c>
      <c r="AC459" s="67"/>
      <c r="AD459" s="55"/>
    </row>
    <row r="460" spans="1:30" s="52" customFormat="1">
      <c r="A460" s="16" t="s">
        <v>50</v>
      </c>
      <c r="B460" s="84">
        <f>SUM(B220:B458)</f>
        <v>319349803.2100001</v>
      </c>
      <c r="C460" s="84">
        <f>SUM(C220:C458)</f>
        <v>26612483.680000018</v>
      </c>
      <c r="D460" s="9">
        <f>D221+D223+D225+D227+D229+D231+D233+D235+D237+D239+D241+D243+D245+D247+D249+D251+D253+D255+D257+D259+D261+D263+D265+D267+D269+D271+D273+D275+D277+D279+D281+D283+D285+D287+D289+D291+D293+D295+D297+D299+D301+D303+D305+D307+D309+D311+D313+D315+D317+D319+D321+D323+D325+D327+D329+D331+D333+D335+D337+D339+D341+D343+D345+D347+D349+D351+D353+D355+D357+D359+D361+D363+D365+D367+D369+D371+D373+D375+D377+D379+D381+D383+D385+D387+D389+D391+D393+D395+D397+D399+D401+D403+D405+D407+D409+D411+D413+D415+D417+D419+D421+D423+D425+D427+D429+D431+D433+D435+D437+D439+D441+D443+D445+D447+D449+D451+D453+D455+D457+D459</f>
        <v>168937.30431799995</v>
      </c>
      <c r="E460" s="9">
        <f t="shared" ref="E460:AB460" si="824">E221+E223+E225+E227+E229+E231+E233+E235+E237+E239+E241+E243+E245+E247+E249+E251+E253+E255+E257+E259+E261+E263+E265+E267+E269+E271+E273+E275+E277+E279+E281+E283+E285+E287+E289+E291+E293+E295+E297+E299+E301+E303+E305+E307+E309+E311+E313+E315+E317+E319+E321+E323+E325+E327+E329+E331+E333+E335+E337+E339+E341+E343+E345+E347+E349+E351+E353+E355+E357+E359+E361+E363+E365+E367+E369+E371+E373+E375+E377+E379+E381+E383+E385+E387+E389+E391+E393+E395+E397+E399+E401+E403+E405+E407+E409+E411+E413+E415+E417+E419+E421+E423+E425+E427+E429+E431+E433+E435+E437+E439+E441+E443+E445+E447+E449+E451+E453+E455+E457+E459</f>
        <v>1738494.7730800004</v>
      </c>
      <c r="F460" s="9">
        <f t="shared" si="824"/>
        <v>2031520.6108249999</v>
      </c>
      <c r="G460" s="9">
        <f t="shared" si="824"/>
        <v>801365.00879999984</v>
      </c>
      <c r="H460" s="9">
        <f t="shared" si="824"/>
        <v>1100232.9864870002</v>
      </c>
      <c r="I460" s="9">
        <f t="shared" si="824"/>
        <v>1332851.0310709996</v>
      </c>
      <c r="J460" s="9">
        <f t="shared" si="824"/>
        <v>211087.66449099997</v>
      </c>
      <c r="K460" s="9">
        <f t="shared" si="824"/>
        <v>337802.4647350001</v>
      </c>
      <c r="L460" s="9">
        <f t="shared" si="824"/>
        <v>184174.82591700004</v>
      </c>
      <c r="M460" s="9">
        <f t="shared" si="824"/>
        <v>273527.42387399997</v>
      </c>
      <c r="N460" s="9">
        <f t="shared" si="824"/>
        <v>13789042.127226992</v>
      </c>
      <c r="O460" s="9">
        <f t="shared" si="824"/>
        <v>377940.93774499994</v>
      </c>
      <c r="P460" s="9">
        <f t="shared" si="824"/>
        <v>440.375158</v>
      </c>
      <c r="Q460" s="9">
        <f t="shared" si="824"/>
        <v>388711.32673799992</v>
      </c>
      <c r="R460" s="9">
        <f t="shared" si="824"/>
        <v>197495.02051300002</v>
      </c>
      <c r="S460" s="9">
        <f t="shared" si="824"/>
        <v>42646.404041999995</v>
      </c>
      <c r="T460" s="9">
        <f t="shared" si="824"/>
        <v>554624.969882</v>
      </c>
      <c r="U460" s="9">
        <f t="shared" si="824"/>
        <v>178045.974155</v>
      </c>
      <c r="V460" s="9">
        <f t="shared" si="824"/>
        <v>1745449.2213839993</v>
      </c>
      <c r="W460" s="9">
        <f t="shared" si="824"/>
        <v>477982.43408699991</v>
      </c>
      <c r="X460" s="9">
        <f t="shared" si="824"/>
        <v>645828.97497899993</v>
      </c>
      <c r="Y460" s="9">
        <f t="shared" si="824"/>
        <v>25929.283969</v>
      </c>
      <c r="Z460" s="9">
        <f t="shared" si="824"/>
        <v>391.40504300000003</v>
      </c>
      <c r="AA460" s="9">
        <f t="shared" si="824"/>
        <v>7961.13148</v>
      </c>
      <c r="AB460" s="9">
        <f t="shared" si="824"/>
        <v>0</v>
      </c>
      <c r="AC460" s="67"/>
      <c r="AD460" s="55"/>
    </row>
    <row r="461" spans="1:30" s="52" customFormat="1">
      <c r="A461" s="34"/>
      <c r="B461" s="84">
        <f>B460-B462</f>
        <v>316236717.43000013</v>
      </c>
      <c r="C461" s="84">
        <f>C460-C462</f>
        <v>26353059.860000018</v>
      </c>
      <c r="D461" s="2" t="s">
        <v>90</v>
      </c>
      <c r="E461" s="9"/>
      <c r="F461" s="14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22"/>
      <c r="U461" s="22"/>
      <c r="V461" s="22"/>
      <c r="W461" s="22"/>
      <c r="X461" s="22"/>
      <c r="Y461" s="22"/>
      <c r="Z461" s="22"/>
      <c r="AA461" s="22"/>
      <c r="AB461" s="22"/>
      <c r="AC461" s="67"/>
      <c r="AD461" s="55"/>
    </row>
    <row r="462" spans="1:30" s="52" customFormat="1">
      <c r="A462" s="23"/>
      <c r="B462" s="196">
        <v>3113085.78</v>
      </c>
      <c r="C462" s="196">
        <v>259423.82</v>
      </c>
      <c r="D462" s="2" t="s">
        <v>636</v>
      </c>
      <c r="E462" s="25"/>
      <c r="F462" s="15"/>
      <c r="G462" s="14"/>
      <c r="H462" s="15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67"/>
      <c r="AD462" s="55"/>
    </row>
    <row r="463" spans="1:30" s="52" customFormat="1">
      <c r="A463" s="197"/>
      <c r="B463" s="24"/>
      <c r="C463" s="30"/>
      <c r="D463" s="153"/>
      <c r="E463" s="25"/>
      <c r="F463" s="15"/>
      <c r="G463" s="14"/>
      <c r="H463" s="15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67"/>
      <c r="AD463" s="55"/>
    </row>
    <row r="464" spans="1:30" s="52" customFormat="1">
      <c r="A464" s="34"/>
      <c r="B464" s="9"/>
      <c r="C464" s="166"/>
      <c r="D464" s="22"/>
      <c r="E464" s="22"/>
      <c r="F464" s="15"/>
      <c r="G464" s="15"/>
      <c r="H464" s="15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67"/>
      <c r="AD464" s="55"/>
    </row>
    <row r="465" spans="1:30" s="52" customFormat="1" ht="13.8" thickBot="1">
      <c r="A465" s="80" t="s">
        <v>91</v>
      </c>
      <c r="B465" s="127"/>
      <c r="C465" s="159"/>
      <c r="D465" s="127"/>
      <c r="E465" s="1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67"/>
      <c r="AD465" s="55"/>
    </row>
    <row r="466" spans="1:30" s="52" customFormat="1" ht="13.8" thickBot="1">
      <c r="A466" s="113" t="s">
        <v>1</v>
      </c>
      <c r="B466" s="114" t="s">
        <v>2</v>
      </c>
      <c r="C466" s="160" t="s">
        <v>3</v>
      </c>
      <c r="D466" s="211" t="s">
        <v>4</v>
      </c>
      <c r="E466" s="212"/>
      <c r="F466" s="212"/>
      <c r="G466" s="212"/>
      <c r="H466" s="212"/>
      <c r="I466" s="212"/>
      <c r="J466" s="212"/>
      <c r="K466" s="212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  <c r="Z466" s="123"/>
      <c r="AA466" s="123"/>
      <c r="AB466" s="123"/>
      <c r="AC466" s="67"/>
      <c r="AD466" s="55"/>
    </row>
    <row r="467" spans="1:30" s="52" customFormat="1">
      <c r="A467" s="115" t="s">
        <v>5</v>
      </c>
      <c r="B467" s="116" t="s">
        <v>6</v>
      </c>
      <c r="C467" s="161" t="s">
        <v>6</v>
      </c>
      <c r="D467" s="11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6" t="s">
        <v>7</v>
      </c>
      <c r="AA467" s="116"/>
      <c r="AB467" s="116"/>
      <c r="AC467" s="67"/>
      <c r="AD467" s="55"/>
    </row>
    <row r="468" spans="1:30" s="52" customFormat="1">
      <c r="A468" s="115" t="s">
        <v>8</v>
      </c>
      <c r="B468" s="116" t="s">
        <v>9</v>
      </c>
      <c r="C468" s="161" t="s">
        <v>9</v>
      </c>
      <c r="D468" s="120" t="s">
        <v>10</v>
      </c>
      <c r="E468" s="116" t="s">
        <v>11</v>
      </c>
      <c r="F468" s="116" t="s">
        <v>12</v>
      </c>
      <c r="G468" s="116" t="s">
        <v>13</v>
      </c>
      <c r="H468" s="116" t="s">
        <v>14</v>
      </c>
      <c r="I468" s="116" t="s">
        <v>15</v>
      </c>
      <c r="J468" s="116" t="s">
        <v>16</v>
      </c>
      <c r="K468" s="116" t="s">
        <v>17</v>
      </c>
      <c r="L468" s="116" t="s">
        <v>18</v>
      </c>
      <c r="M468" s="116" t="s">
        <v>19</v>
      </c>
      <c r="N468" s="116" t="s">
        <v>20</v>
      </c>
      <c r="O468" s="116" t="s">
        <v>175</v>
      </c>
      <c r="P468" s="116" t="s">
        <v>21</v>
      </c>
      <c r="Q468" s="116" t="s">
        <v>22</v>
      </c>
      <c r="R468" s="116" t="s">
        <v>23</v>
      </c>
      <c r="S468" s="116" t="s">
        <v>24</v>
      </c>
      <c r="T468" s="116" t="s">
        <v>25</v>
      </c>
      <c r="U468" s="116" t="s">
        <v>26</v>
      </c>
      <c r="V468" s="116" t="s">
        <v>27</v>
      </c>
      <c r="W468" s="116" t="s">
        <v>28</v>
      </c>
      <c r="X468" s="116" t="s">
        <v>29</v>
      </c>
      <c r="Y468" s="116" t="s">
        <v>30</v>
      </c>
      <c r="Z468" s="116" t="s">
        <v>31</v>
      </c>
      <c r="AA468" s="116" t="s">
        <v>493</v>
      </c>
      <c r="AB468" s="116" t="s">
        <v>476</v>
      </c>
      <c r="AC468" s="67"/>
      <c r="AD468" s="55"/>
    </row>
    <row r="469" spans="1:30" s="52" customFormat="1">
      <c r="A469" s="115"/>
      <c r="B469" s="118"/>
      <c r="C469" s="200" t="s">
        <v>637</v>
      </c>
      <c r="D469" s="121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67"/>
      <c r="AD469" s="55"/>
    </row>
    <row r="470" spans="1:30" s="52" customFormat="1">
      <c r="A470" s="96" t="s">
        <v>92</v>
      </c>
      <c r="B470" s="201">
        <v>1554041</v>
      </c>
      <c r="C470" s="165">
        <f>ROUND(B470/12,2)</f>
        <v>129503.42</v>
      </c>
      <c r="D470" s="5">
        <v>1.3599999999999999E-2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>
        <v>0.47760000000000002</v>
      </c>
      <c r="R470" s="5"/>
      <c r="S470" s="5"/>
      <c r="T470" s="5"/>
      <c r="U470" s="5"/>
      <c r="V470" s="5"/>
      <c r="W470" s="5"/>
      <c r="X470" s="5">
        <v>0.50880000000000003</v>
      </c>
      <c r="Y470" s="5"/>
      <c r="Z470" s="5"/>
      <c r="AA470" s="5"/>
      <c r="AB470" s="5"/>
      <c r="AC470" s="67"/>
      <c r="AD470" s="55"/>
    </row>
    <row r="471" spans="1:30" s="52" customFormat="1">
      <c r="A471" s="97"/>
      <c r="B471" s="74"/>
      <c r="C471" s="165"/>
      <c r="D471" s="6">
        <f t="shared" ref="D471" si="825">$C470*D470</f>
        <v>1761.2465119999999</v>
      </c>
      <c r="E471" s="6">
        <f t="shared" ref="E471" si="826">$C470*E470</f>
        <v>0</v>
      </c>
      <c r="F471" s="6">
        <f t="shared" ref="F471:AB471" si="827">$C470*F470</f>
        <v>0</v>
      </c>
      <c r="G471" s="6">
        <f t="shared" si="827"/>
        <v>0</v>
      </c>
      <c r="H471" s="6">
        <f t="shared" si="827"/>
        <v>0</v>
      </c>
      <c r="I471" s="6">
        <f t="shared" si="827"/>
        <v>0</v>
      </c>
      <c r="J471" s="6">
        <f t="shared" si="827"/>
        <v>0</v>
      </c>
      <c r="K471" s="6">
        <f t="shared" si="827"/>
        <v>0</v>
      </c>
      <c r="L471" s="6">
        <f t="shared" si="827"/>
        <v>0</v>
      </c>
      <c r="M471" s="6">
        <f t="shared" si="827"/>
        <v>0</v>
      </c>
      <c r="N471" s="6">
        <f t="shared" si="827"/>
        <v>0</v>
      </c>
      <c r="O471" s="6">
        <f t="shared" si="827"/>
        <v>0</v>
      </c>
      <c r="P471" s="6">
        <f t="shared" si="827"/>
        <v>0</v>
      </c>
      <c r="Q471" s="6">
        <f t="shared" si="827"/>
        <v>61850.833392</v>
      </c>
      <c r="R471" s="6">
        <f t="shared" si="827"/>
        <v>0</v>
      </c>
      <c r="S471" s="6">
        <f t="shared" si="827"/>
        <v>0</v>
      </c>
      <c r="T471" s="6">
        <f t="shared" si="827"/>
        <v>0</v>
      </c>
      <c r="U471" s="6">
        <f t="shared" si="827"/>
        <v>0</v>
      </c>
      <c r="V471" s="6">
        <f t="shared" si="827"/>
        <v>0</v>
      </c>
      <c r="W471" s="6">
        <f t="shared" si="827"/>
        <v>0</v>
      </c>
      <c r="X471" s="6">
        <f t="shared" si="827"/>
        <v>65891.340096</v>
      </c>
      <c r="Y471" s="6">
        <f t="shared" si="827"/>
        <v>0</v>
      </c>
      <c r="Z471" s="6">
        <f t="shared" si="827"/>
        <v>0</v>
      </c>
      <c r="AA471" s="6">
        <f t="shared" si="827"/>
        <v>0</v>
      </c>
      <c r="AB471" s="6">
        <f t="shared" si="827"/>
        <v>0</v>
      </c>
      <c r="AC471" s="67"/>
      <c r="AD471" s="55"/>
    </row>
    <row r="472" spans="1:30" s="52" customFormat="1">
      <c r="A472" s="96" t="s">
        <v>93</v>
      </c>
      <c r="B472" s="202">
        <v>637037</v>
      </c>
      <c r="C472" s="165">
        <f t="shared" ref="C472:C534" si="828">ROUND(B472/12,2)</f>
        <v>53086.42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>
        <v>0.5111</v>
      </c>
      <c r="R472" s="5"/>
      <c r="S472" s="5"/>
      <c r="T472" s="5"/>
      <c r="U472" s="5"/>
      <c r="V472" s="5"/>
      <c r="W472" s="5"/>
      <c r="X472" s="5">
        <v>0.45960000000000001</v>
      </c>
      <c r="Y472" s="5">
        <v>2.93E-2</v>
      </c>
      <c r="Z472" s="5"/>
      <c r="AA472" s="5"/>
      <c r="AB472" s="5"/>
      <c r="AC472" s="67"/>
      <c r="AD472" s="55"/>
    </row>
    <row r="473" spans="1:30" s="52" customFormat="1">
      <c r="A473" s="97"/>
      <c r="B473" s="74"/>
      <c r="C473" s="165"/>
      <c r="D473" s="6">
        <f t="shared" ref="D473" si="829">$C472*D472</f>
        <v>0</v>
      </c>
      <c r="E473" s="6">
        <f t="shared" ref="E473" si="830">$C472*E472</f>
        <v>0</v>
      </c>
      <c r="F473" s="6">
        <f t="shared" ref="F473:AB473" si="831">$C472*F472</f>
        <v>0</v>
      </c>
      <c r="G473" s="6">
        <f t="shared" si="831"/>
        <v>0</v>
      </c>
      <c r="H473" s="6">
        <f t="shared" si="831"/>
        <v>0</v>
      </c>
      <c r="I473" s="6">
        <f t="shared" si="831"/>
        <v>0</v>
      </c>
      <c r="J473" s="6">
        <f t="shared" si="831"/>
        <v>0</v>
      </c>
      <c r="K473" s="6">
        <f t="shared" si="831"/>
        <v>0</v>
      </c>
      <c r="L473" s="6">
        <f t="shared" si="831"/>
        <v>0</v>
      </c>
      <c r="M473" s="6">
        <f t="shared" si="831"/>
        <v>0</v>
      </c>
      <c r="N473" s="6">
        <f t="shared" si="831"/>
        <v>0</v>
      </c>
      <c r="O473" s="6">
        <f t="shared" si="831"/>
        <v>0</v>
      </c>
      <c r="P473" s="6">
        <f t="shared" si="831"/>
        <v>0</v>
      </c>
      <c r="Q473" s="6">
        <f t="shared" si="831"/>
        <v>27132.469261999999</v>
      </c>
      <c r="R473" s="6">
        <f t="shared" si="831"/>
        <v>0</v>
      </c>
      <c r="S473" s="6">
        <f t="shared" si="831"/>
        <v>0</v>
      </c>
      <c r="T473" s="6">
        <f t="shared" si="831"/>
        <v>0</v>
      </c>
      <c r="U473" s="6">
        <f t="shared" si="831"/>
        <v>0</v>
      </c>
      <c r="V473" s="6">
        <f t="shared" si="831"/>
        <v>0</v>
      </c>
      <c r="W473" s="6">
        <f t="shared" si="831"/>
        <v>0</v>
      </c>
      <c r="X473" s="6">
        <f t="shared" si="831"/>
        <v>24398.518631999999</v>
      </c>
      <c r="Y473" s="6">
        <f t="shared" si="831"/>
        <v>1555.432106</v>
      </c>
      <c r="Z473" s="6">
        <f t="shared" si="831"/>
        <v>0</v>
      </c>
      <c r="AA473" s="6">
        <f t="shared" si="831"/>
        <v>0</v>
      </c>
      <c r="AB473" s="6">
        <f t="shared" si="831"/>
        <v>0</v>
      </c>
      <c r="AC473" s="67"/>
      <c r="AD473" s="55"/>
    </row>
    <row r="474" spans="1:30" s="52" customFormat="1">
      <c r="A474" s="96" t="s">
        <v>94</v>
      </c>
      <c r="B474" s="202">
        <v>6824688</v>
      </c>
      <c r="C474" s="165">
        <f t="shared" si="828"/>
        <v>568724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0.73450000000000004</v>
      </c>
      <c r="R474" s="5"/>
      <c r="S474" s="5"/>
      <c r="T474" s="5"/>
      <c r="U474" s="5"/>
      <c r="V474" s="5"/>
      <c r="W474" s="5"/>
      <c r="X474" s="5">
        <v>0.21779999999999999</v>
      </c>
      <c r="Y474" s="5">
        <v>4.7699999999999999E-2</v>
      </c>
      <c r="Z474" s="5"/>
      <c r="AA474" s="5"/>
      <c r="AB474" s="5"/>
      <c r="AC474" s="67"/>
      <c r="AD474" s="55"/>
    </row>
    <row r="475" spans="1:30" s="52" customFormat="1">
      <c r="A475" s="97"/>
      <c r="B475" s="74"/>
      <c r="C475" s="165"/>
      <c r="D475" s="6">
        <f t="shared" ref="D475" si="832">$C474*D474</f>
        <v>0</v>
      </c>
      <c r="E475" s="6">
        <f t="shared" ref="E475" si="833">$C474*E474</f>
        <v>0</v>
      </c>
      <c r="F475" s="6">
        <f t="shared" ref="F475:AB475" si="834">$C474*F474</f>
        <v>0</v>
      </c>
      <c r="G475" s="6">
        <f t="shared" si="834"/>
        <v>0</v>
      </c>
      <c r="H475" s="6">
        <f t="shared" si="834"/>
        <v>0</v>
      </c>
      <c r="I475" s="6">
        <f t="shared" si="834"/>
        <v>0</v>
      </c>
      <c r="J475" s="6">
        <f t="shared" si="834"/>
        <v>0</v>
      </c>
      <c r="K475" s="6">
        <f t="shared" si="834"/>
        <v>0</v>
      </c>
      <c r="L475" s="6">
        <f t="shared" si="834"/>
        <v>0</v>
      </c>
      <c r="M475" s="6">
        <f t="shared" si="834"/>
        <v>0</v>
      </c>
      <c r="N475" s="6">
        <f t="shared" si="834"/>
        <v>0</v>
      </c>
      <c r="O475" s="6">
        <f t="shared" si="834"/>
        <v>0</v>
      </c>
      <c r="P475" s="6">
        <f t="shared" si="834"/>
        <v>0</v>
      </c>
      <c r="Q475" s="6">
        <f t="shared" si="834"/>
        <v>417727.77800000005</v>
      </c>
      <c r="R475" s="6">
        <f t="shared" si="834"/>
        <v>0</v>
      </c>
      <c r="S475" s="6">
        <f t="shared" si="834"/>
        <v>0</v>
      </c>
      <c r="T475" s="6">
        <f t="shared" si="834"/>
        <v>0</v>
      </c>
      <c r="U475" s="6">
        <f t="shared" si="834"/>
        <v>0</v>
      </c>
      <c r="V475" s="6">
        <f t="shared" si="834"/>
        <v>0</v>
      </c>
      <c r="W475" s="6">
        <f t="shared" si="834"/>
        <v>0</v>
      </c>
      <c r="X475" s="6">
        <f t="shared" si="834"/>
        <v>123868.08719999999</v>
      </c>
      <c r="Y475" s="6">
        <f t="shared" si="834"/>
        <v>27128.1348</v>
      </c>
      <c r="Z475" s="6">
        <f t="shared" si="834"/>
        <v>0</v>
      </c>
      <c r="AA475" s="6">
        <f t="shared" si="834"/>
        <v>0</v>
      </c>
      <c r="AB475" s="6">
        <f t="shared" si="834"/>
        <v>0</v>
      </c>
      <c r="AC475" s="67"/>
      <c r="AD475" s="55"/>
    </row>
    <row r="476" spans="1:30" s="52" customFormat="1">
      <c r="A476" s="96" t="s">
        <v>95</v>
      </c>
      <c r="B476" s="202">
        <v>1727382</v>
      </c>
      <c r="C476" s="165">
        <f t="shared" si="828"/>
        <v>143948.5</v>
      </c>
      <c r="D476" s="5">
        <v>0.47010000000000002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>
        <v>7.0400000000000004E-2</v>
      </c>
      <c r="R476" s="5"/>
      <c r="S476" s="5">
        <v>2.8E-3</v>
      </c>
      <c r="T476" s="5">
        <v>0.2336</v>
      </c>
      <c r="U476" s="5"/>
      <c r="V476" s="5"/>
      <c r="W476" s="5"/>
      <c r="X476" s="5">
        <v>0.22309999999999999</v>
      </c>
      <c r="Y476" s="5"/>
      <c r="Z476" s="5"/>
      <c r="AA476" s="5"/>
      <c r="AB476" s="5"/>
      <c r="AC476" s="67"/>
      <c r="AD476" s="55"/>
    </row>
    <row r="477" spans="1:30" s="52" customFormat="1">
      <c r="A477" s="97"/>
      <c r="B477" s="74"/>
      <c r="C477" s="165"/>
      <c r="D477" s="6">
        <f t="shared" ref="D477" si="835">$C476*D476</f>
        <v>67670.18985000001</v>
      </c>
      <c r="E477" s="6">
        <f t="shared" ref="E477" si="836">$C476*E476</f>
        <v>0</v>
      </c>
      <c r="F477" s="6">
        <f t="shared" ref="F477:AB477" si="837">$C476*F476</f>
        <v>0</v>
      </c>
      <c r="G477" s="6">
        <f t="shared" si="837"/>
        <v>0</v>
      </c>
      <c r="H477" s="6">
        <f t="shared" si="837"/>
        <v>0</v>
      </c>
      <c r="I477" s="6">
        <f t="shared" si="837"/>
        <v>0</v>
      </c>
      <c r="J477" s="6">
        <f t="shared" si="837"/>
        <v>0</v>
      </c>
      <c r="K477" s="6">
        <f t="shared" si="837"/>
        <v>0</v>
      </c>
      <c r="L477" s="6">
        <f t="shared" si="837"/>
        <v>0</v>
      </c>
      <c r="M477" s="6">
        <f t="shared" si="837"/>
        <v>0</v>
      </c>
      <c r="N477" s="6">
        <f t="shared" si="837"/>
        <v>0</v>
      </c>
      <c r="O477" s="6">
        <f t="shared" si="837"/>
        <v>0</v>
      </c>
      <c r="P477" s="6">
        <f t="shared" si="837"/>
        <v>0</v>
      </c>
      <c r="Q477" s="6">
        <f t="shared" si="837"/>
        <v>10133.974400000001</v>
      </c>
      <c r="R477" s="6">
        <f t="shared" si="837"/>
        <v>0</v>
      </c>
      <c r="S477" s="6">
        <f t="shared" si="837"/>
        <v>403.05579999999998</v>
      </c>
      <c r="T477" s="6">
        <f t="shared" si="837"/>
        <v>33626.369599999998</v>
      </c>
      <c r="U477" s="6">
        <f t="shared" si="837"/>
        <v>0</v>
      </c>
      <c r="V477" s="6">
        <f t="shared" si="837"/>
        <v>0</v>
      </c>
      <c r="W477" s="6">
        <f t="shared" si="837"/>
        <v>0</v>
      </c>
      <c r="X477" s="6">
        <f t="shared" si="837"/>
        <v>32114.910349999998</v>
      </c>
      <c r="Y477" s="6">
        <f t="shared" si="837"/>
        <v>0</v>
      </c>
      <c r="Z477" s="6">
        <f t="shared" si="837"/>
        <v>0</v>
      </c>
      <c r="AA477" s="6">
        <f t="shared" si="837"/>
        <v>0</v>
      </c>
      <c r="AB477" s="6">
        <f t="shared" si="837"/>
        <v>0</v>
      </c>
      <c r="AC477" s="67"/>
      <c r="AD477" s="55"/>
    </row>
    <row r="478" spans="1:30" s="52" customFormat="1">
      <c r="A478" s="96" t="s">
        <v>96</v>
      </c>
      <c r="B478" s="29">
        <f>2207963/2</f>
        <v>1103981.5</v>
      </c>
      <c r="C478" s="165">
        <f t="shared" si="828"/>
        <v>91998.46</v>
      </c>
      <c r="D478" s="38">
        <v>1.6500000000000001E-2</v>
      </c>
      <c r="E478" s="38">
        <v>0.1368</v>
      </c>
      <c r="F478" s="38">
        <v>5.7599999999999998E-2</v>
      </c>
      <c r="G478" s="38">
        <v>8.0399999999999999E-2</v>
      </c>
      <c r="H478" s="38">
        <v>4.1099999999999998E-2</v>
      </c>
      <c r="I478" s="38">
        <v>0.13389999999999999</v>
      </c>
      <c r="J478" s="38">
        <v>2.12E-2</v>
      </c>
      <c r="K478" s="38">
        <v>3.2500000000000001E-2</v>
      </c>
      <c r="L478" s="38">
        <v>1.7100000000000001E-2</v>
      </c>
      <c r="M478" s="38">
        <v>2.5999999999999999E-2</v>
      </c>
      <c r="N478" s="38">
        <v>0.13320000000000001</v>
      </c>
      <c r="O478" s="38">
        <v>1.89E-2</v>
      </c>
      <c r="P478" s="38">
        <v>0</v>
      </c>
      <c r="Q478" s="38">
        <v>3.8600000000000002E-2</v>
      </c>
      <c r="R478" s="38">
        <v>1.9E-2</v>
      </c>
      <c r="S478" s="38">
        <v>4.1999999999999997E-3</v>
      </c>
      <c r="T478" s="38">
        <v>5.3999999999999999E-2</v>
      </c>
      <c r="U478" s="38">
        <v>1.78E-2</v>
      </c>
      <c r="V478" s="38">
        <v>3.6700000000000003E-2</v>
      </c>
      <c r="W478" s="38">
        <v>4.7199999999999999E-2</v>
      </c>
      <c r="X478" s="38">
        <v>6.3899999999999998E-2</v>
      </c>
      <c r="Y478" s="38">
        <v>2.5999999999999999E-3</v>
      </c>
      <c r="Z478" s="5">
        <v>0</v>
      </c>
      <c r="AA478" s="5">
        <v>8.0000000000000004E-4</v>
      </c>
      <c r="AB478" s="5">
        <v>0</v>
      </c>
      <c r="AC478" s="67"/>
      <c r="AD478" s="55"/>
    </row>
    <row r="479" spans="1:30" s="52" customFormat="1">
      <c r="A479" s="97"/>
      <c r="B479" s="30"/>
      <c r="C479" s="165"/>
      <c r="D479" s="6">
        <f t="shared" ref="D479" si="838">$C478*D478</f>
        <v>1517.9745900000003</v>
      </c>
      <c r="E479" s="6">
        <f t="shared" ref="E479" si="839">$C478*E478</f>
        <v>12585.389328000001</v>
      </c>
      <c r="F479" s="6">
        <f t="shared" ref="F479:O479" si="840">$C478*F478</f>
        <v>5299.111296</v>
      </c>
      <c r="G479" s="6">
        <f t="shared" si="840"/>
        <v>7396.6761840000008</v>
      </c>
      <c r="H479" s="6">
        <f t="shared" si="840"/>
        <v>3781.1367060000002</v>
      </c>
      <c r="I479" s="6">
        <f t="shared" si="840"/>
        <v>12318.593794</v>
      </c>
      <c r="J479" s="6">
        <f t="shared" si="840"/>
        <v>1950.3673520000002</v>
      </c>
      <c r="K479" s="6">
        <f t="shared" si="840"/>
        <v>2989.9499500000002</v>
      </c>
      <c r="L479" s="6">
        <f t="shared" si="840"/>
        <v>1573.1736660000001</v>
      </c>
      <c r="M479" s="6">
        <f t="shared" si="840"/>
        <v>2391.9599600000001</v>
      </c>
      <c r="N479" s="6">
        <f t="shared" si="840"/>
        <v>12254.194872000002</v>
      </c>
      <c r="O479" s="6">
        <f t="shared" si="840"/>
        <v>1738.7708940000002</v>
      </c>
      <c r="P479" s="6">
        <f t="shared" ref="P479" si="841">$C478*P478</f>
        <v>0</v>
      </c>
      <c r="Q479" s="6">
        <f t="shared" ref="Q479" si="842">$C478*Q478</f>
        <v>3551.1405560000003</v>
      </c>
      <c r="R479" s="6">
        <f t="shared" ref="R479:AB479" si="843">$C478*R478</f>
        <v>1747.97074</v>
      </c>
      <c r="S479" s="6">
        <f t="shared" si="843"/>
        <v>386.39353199999999</v>
      </c>
      <c r="T479" s="6">
        <f t="shared" si="843"/>
        <v>4967.9168399999999</v>
      </c>
      <c r="U479" s="6">
        <f t="shared" si="843"/>
        <v>1637.572588</v>
      </c>
      <c r="V479" s="6">
        <f t="shared" si="843"/>
        <v>3376.3434820000007</v>
      </c>
      <c r="W479" s="6">
        <f t="shared" si="843"/>
        <v>4342.3273120000003</v>
      </c>
      <c r="X479" s="6">
        <f t="shared" si="843"/>
        <v>5878.7015940000001</v>
      </c>
      <c r="Y479" s="6">
        <f t="shared" si="843"/>
        <v>239.19599600000001</v>
      </c>
      <c r="Z479" s="6">
        <f t="shared" si="843"/>
        <v>0</v>
      </c>
      <c r="AA479" s="6">
        <f t="shared" si="843"/>
        <v>73.598768000000007</v>
      </c>
      <c r="AB479" s="6">
        <f t="shared" si="843"/>
        <v>0</v>
      </c>
      <c r="AC479" s="67"/>
      <c r="AD479" s="55"/>
    </row>
    <row r="480" spans="1:30" s="52" customFormat="1">
      <c r="A480" s="96" t="s">
        <v>434</v>
      </c>
      <c r="B480" s="29">
        <f>2207963/2</f>
        <v>1103981.5</v>
      </c>
      <c r="C480" s="165">
        <f t="shared" si="828"/>
        <v>91998.46</v>
      </c>
      <c r="D480" s="5">
        <v>0.16420000000000001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>
        <v>0.23169999999999999</v>
      </c>
      <c r="R480" s="5"/>
      <c r="S480" s="5">
        <v>2.8400000000000002E-2</v>
      </c>
      <c r="T480" s="5">
        <v>0.18529999999999999</v>
      </c>
      <c r="U480" s="5"/>
      <c r="V480" s="5"/>
      <c r="W480" s="5"/>
      <c r="X480" s="5">
        <v>0.37519999999999998</v>
      </c>
      <c r="Y480" s="5">
        <v>1.52E-2</v>
      </c>
      <c r="Z480" s="5"/>
      <c r="AA480" s="5"/>
      <c r="AB480" s="5"/>
      <c r="AC480" s="67"/>
      <c r="AD480" s="55"/>
    </row>
    <row r="481" spans="1:30" s="52" customFormat="1">
      <c r="A481" s="97"/>
      <c r="B481" s="12"/>
      <c r="C481" s="165"/>
      <c r="D481" s="6">
        <f t="shared" ref="D481" si="844">$C480*D480</f>
        <v>15106.147132000002</v>
      </c>
      <c r="E481" s="6">
        <f t="shared" ref="E481" si="845">$C480*E480</f>
        <v>0</v>
      </c>
      <c r="F481" s="6">
        <f t="shared" ref="F481:O481" si="846">$C480*F480</f>
        <v>0</v>
      </c>
      <c r="G481" s="6">
        <f t="shared" si="846"/>
        <v>0</v>
      </c>
      <c r="H481" s="6">
        <f t="shared" si="846"/>
        <v>0</v>
      </c>
      <c r="I481" s="6">
        <f t="shared" si="846"/>
        <v>0</v>
      </c>
      <c r="J481" s="6">
        <f t="shared" si="846"/>
        <v>0</v>
      </c>
      <c r="K481" s="6">
        <f t="shared" si="846"/>
        <v>0</v>
      </c>
      <c r="L481" s="6">
        <f t="shared" si="846"/>
        <v>0</v>
      </c>
      <c r="M481" s="6">
        <f t="shared" si="846"/>
        <v>0</v>
      </c>
      <c r="N481" s="6">
        <f t="shared" si="846"/>
        <v>0</v>
      </c>
      <c r="O481" s="6">
        <f t="shared" si="846"/>
        <v>0</v>
      </c>
      <c r="P481" s="6">
        <f t="shared" ref="P481" si="847">$C480*P480</f>
        <v>0</v>
      </c>
      <c r="Q481" s="6">
        <f t="shared" ref="Q481" si="848">$C480*Q480</f>
        <v>21316.043182000001</v>
      </c>
      <c r="R481" s="6">
        <f t="shared" ref="R481:AB481" si="849">$C480*R480</f>
        <v>0</v>
      </c>
      <c r="S481" s="6">
        <f t="shared" si="849"/>
        <v>2612.7562640000006</v>
      </c>
      <c r="T481" s="6">
        <f t="shared" si="849"/>
        <v>17047.314638</v>
      </c>
      <c r="U481" s="6">
        <f t="shared" si="849"/>
        <v>0</v>
      </c>
      <c r="V481" s="6">
        <f t="shared" si="849"/>
        <v>0</v>
      </c>
      <c r="W481" s="6">
        <f t="shared" si="849"/>
        <v>0</v>
      </c>
      <c r="X481" s="6">
        <f t="shared" si="849"/>
        <v>34517.822192</v>
      </c>
      <c r="Y481" s="6">
        <f t="shared" si="849"/>
        <v>1398.3765920000001</v>
      </c>
      <c r="Z481" s="6">
        <f t="shared" si="849"/>
        <v>0</v>
      </c>
      <c r="AA481" s="6">
        <f t="shared" si="849"/>
        <v>0</v>
      </c>
      <c r="AB481" s="6">
        <f t="shared" si="849"/>
        <v>0</v>
      </c>
      <c r="AC481" s="67"/>
      <c r="AD481" s="55"/>
    </row>
    <row r="482" spans="1:30" s="52" customFormat="1">
      <c r="A482" s="96" t="s">
        <v>97</v>
      </c>
      <c r="B482" s="202">
        <v>2132905</v>
      </c>
      <c r="C482" s="165">
        <f t="shared" si="828"/>
        <v>177742.07999999999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0.998</v>
      </c>
      <c r="Y482" s="5">
        <v>2E-3</v>
      </c>
      <c r="Z482" s="5"/>
      <c r="AA482" s="5"/>
      <c r="AB482" s="5"/>
      <c r="AC482" s="67"/>
      <c r="AD482" s="55"/>
    </row>
    <row r="483" spans="1:30" s="52" customFormat="1">
      <c r="A483" s="97"/>
      <c r="B483" s="74"/>
      <c r="C483" s="165"/>
      <c r="D483" s="6">
        <f t="shared" ref="D483" si="850">$C482*D482</f>
        <v>0</v>
      </c>
      <c r="E483" s="6">
        <f t="shared" ref="E483" si="851">$C482*E482</f>
        <v>0</v>
      </c>
      <c r="F483" s="6">
        <f t="shared" ref="F483:AB483" si="852">$C482*F482</f>
        <v>0</v>
      </c>
      <c r="G483" s="6">
        <f t="shared" si="852"/>
        <v>0</v>
      </c>
      <c r="H483" s="6">
        <f t="shared" si="852"/>
        <v>0</v>
      </c>
      <c r="I483" s="6">
        <f t="shared" si="852"/>
        <v>0</v>
      </c>
      <c r="J483" s="6">
        <f t="shared" si="852"/>
        <v>0</v>
      </c>
      <c r="K483" s="6">
        <f t="shared" si="852"/>
        <v>0</v>
      </c>
      <c r="L483" s="6">
        <f t="shared" si="852"/>
        <v>0</v>
      </c>
      <c r="M483" s="6">
        <f t="shared" si="852"/>
        <v>0</v>
      </c>
      <c r="N483" s="6">
        <f t="shared" si="852"/>
        <v>0</v>
      </c>
      <c r="O483" s="6">
        <f t="shared" si="852"/>
        <v>0</v>
      </c>
      <c r="P483" s="6">
        <f t="shared" si="852"/>
        <v>0</v>
      </c>
      <c r="Q483" s="6">
        <f t="shared" si="852"/>
        <v>0</v>
      </c>
      <c r="R483" s="6">
        <f t="shared" si="852"/>
        <v>0</v>
      </c>
      <c r="S483" s="6">
        <f t="shared" si="852"/>
        <v>0</v>
      </c>
      <c r="T483" s="6">
        <f t="shared" si="852"/>
        <v>0</v>
      </c>
      <c r="U483" s="6">
        <f t="shared" si="852"/>
        <v>0</v>
      </c>
      <c r="V483" s="6">
        <f t="shared" si="852"/>
        <v>0</v>
      </c>
      <c r="W483" s="6">
        <f t="shared" si="852"/>
        <v>0</v>
      </c>
      <c r="X483" s="6">
        <f t="shared" si="852"/>
        <v>177386.59583999999</v>
      </c>
      <c r="Y483" s="6">
        <f t="shared" si="852"/>
        <v>355.48415999999997</v>
      </c>
      <c r="Z483" s="6">
        <f t="shared" si="852"/>
        <v>0</v>
      </c>
      <c r="AA483" s="6">
        <f t="shared" si="852"/>
        <v>0</v>
      </c>
      <c r="AB483" s="6">
        <f t="shared" si="852"/>
        <v>0</v>
      </c>
      <c r="AC483" s="67"/>
      <c r="AD483" s="55"/>
    </row>
    <row r="484" spans="1:30" s="52" customFormat="1">
      <c r="A484" s="96" t="s">
        <v>98</v>
      </c>
      <c r="B484" s="202">
        <v>1303827</v>
      </c>
      <c r="C484" s="165">
        <f t="shared" si="828"/>
        <v>108652.25</v>
      </c>
      <c r="D484" s="40">
        <v>1.72E-2</v>
      </c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>
        <v>0.25940000000000002</v>
      </c>
      <c r="R484" s="40"/>
      <c r="S484" s="40">
        <v>0.1062</v>
      </c>
      <c r="T484" s="40"/>
      <c r="U484" s="40"/>
      <c r="V484" s="40"/>
      <c r="W484" s="40"/>
      <c r="X484" s="40">
        <v>0.59589999999999999</v>
      </c>
      <c r="Y484" s="40"/>
      <c r="Z484" s="40">
        <v>2.1299999999999999E-2</v>
      </c>
      <c r="AA484" s="40">
        <v>0</v>
      </c>
      <c r="AB484" s="40">
        <v>0</v>
      </c>
      <c r="AC484" s="67"/>
      <c r="AD484" s="55"/>
    </row>
    <row r="485" spans="1:30" s="52" customFormat="1">
      <c r="A485" s="97"/>
      <c r="B485" s="74"/>
      <c r="C485" s="165"/>
      <c r="D485" s="39">
        <f t="shared" ref="D485" si="853">$C484*D484</f>
        <v>1868.8187</v>
      </c>
      <c r="E485" s="39">
        <f t="shared" ref="E485" si="854">$C484*E484</f>
        <v>0</v>
      </c>
      <c r="F485" s="39">
        <f t="shared" ref="F485:AB485" si="855">$C484*F484</f>
        <v>0</v>
      </c>
      <c r="G485" s="39">
        <f t="shared" si="855"/>
        <v>0</v>
      </c>
      <c r="H485" s="39">
        <f t="shared" si="855"/>
        <v>0</v>
      </c>
      <c r="I485" s="39">
        <f t="shared" si="855"/>
        <v>0</v>
      </c>
      <c r="J485" s="39">
        <f t="shared" si="855"/>
        <v>0</v>
      </c>
      <c r="K485" s="39">
        <f t="shared" si="855"/>
        <v>0</v>
      </c>
      <c r="L485" s="39">
        <f t="shared" si="855"/>
        <v>0</v>
      </c>
      <c r="M485" s="39">
        <f t="shared" si="855"/>
        <v>0</v>
      </c>
      <c r="N485" s="39">
        <f t="shared" si="855"/>
        <v>0</v>
      </c>
      <c r="O485" s="39">
        <f t="shared" si="855"/>
        <v>0</v>
      </c>
      <c r="P485" s="39">
        <f t="shared" si="855"/>
        <v>0</v>
      </c>
      <c r="Q485" s="39">
        <f t="shared" si="855"/>
        <v>28184.393650000002</v>
      </c>
      <c r="R485" s="39">
        <f t="shared" si="855"/>
        <v>0</v>
      </c>
      <c r="S485" s="39">
        <f t="shared" si="855"/>
        <v>11538.86895</v>
      </c>
      <c r="T485" s="39">
        <f t="shared" si="855"/>
        <v>0</v>
      </c>
      <c r="U485" s="39">
        <f t="shared" si="855"/>
        <v>0</v>
      </c>
      <c r="V485" s="39">
        <f t="shared" si="855"/>
        <v>0</v>
      </c>
      <c r="W485" s="39">
        <f t="shared" si="855"/>
        <v>0</v>
      </c>
      <c r="X485" s="39">
        <f t="shared" si="855"/>
        <v>64745.875775</v>
      </c>
      <c r="Y485" s="39">
        <f t="shared" si="855"/>
        <v>0</v>
      </c>
      <c r="Z485" s="39">
        <f t="shared" si="855"/>
        <v>2314.2929249999997</v>
      </c>
      <c r="AA485" s="39">
        <f t="shared" si="855"/>
        <v>0</v>
      </c>
      <c r="AB485" s="39">
        <f t="shared" si="855"/>
        <v>0</v>
      </c>
      <c r="AC485" s="67"/>
      <c r="AD485" s="55"/>
    </row>
    <row r="486" spans="1:30" s="52" customFormat="1">
      <c r="A486" s="96" t="s">
        <v>99</v>
      </c>
      <c r="B486" s="202">
        <v>568943</v>
      </c>
      <c r="C486" s="165">
        <f t="shared" si="828"/>
        <v>47411.92</v>
      </c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>
        <v>0.42949999999999999</v>
      </c>
      <c r="R486" s="5"/>
      <c r="S486" s="5">
        <v>0.17899999999999999</v>
      </c>
      <c r="T486" s="5"/>
      <c r="U486" s="5"/>
      <c r="V486" s="5"/>
      <c r="W486" s="5"/>
      <c r="X486" s="5">
        <v>0.3836</v>
      </c>
      <c r="Y486" s="5">
        <v>7.9000000000000008E-3</v>
      </c>
      <c r="Z486" s="5"/>
      <c r="AA486" s="5"/>
      <c r="AB486" s="5"/>
      <c r="AC486" s="67"/>
      <c r="AD486" s="55"/>
    </row>
    <row r="487" spans="1:30" s="52" customFormat="1">
      <c r="A487" s="97"/>
      <c r="B487" s="74"/>
      <c r="C487" s="165"/>
      <c r="D487" s="6">
        <f t="shared" ref="D487" si="856">$C486*D486</f>
        <v>0</v>
      </c>
      <c r="E487" s="6">
        <f t="shared" ref="E487" si="857">$C486*E486</f>
        <v>0</v>
      </c>
      <c r="F487" s="6">
        <f t="shared" ref="F487:AB487" si="858">$C486*F486</f>
        <v>0</v>
      </c>
      <c r="G487" s="6">
        <f t="shared" si="858"/>
        <v>0</v>
      </c>
      <c r="H487" s="6">
        <f t="shared" si="858"/>
        <v>0</v>
      </c>
      <c r="I487" s="6">
        <f t="shared" si="858"/>
        <v>0</v>
      </c>
      <c r="J487" s="6">
        <f t="shared" si="858"/>
        <v>0</v>
      </c>
      <c r="K487" s="6">
        <f t="shared" si="858"/>
        <v>0</v>
      </c>
      <c r="L487" s="6">
        <f t="shared" si="858"/>
        <v>0</v>
      </c>
      <c r="M487" s="6">
        <f t="shared" si="858"/>
        <v>0</v>
      </c>
      <c r="N487" s="6">
        <f t="shared" si="858"/>
        <v>0</v>
      </c>
      <c r="O487" s="6">
        <f t="shared" si="858"/>
        <v>0</v>
      </c>
      <c r="P487" s="6">
        <f t="shared" si="858"/>
        <v>0</v>
      </c>
      <c r="Q487" s="6">
        <f t="shared" si="858"/>
        <v>20363.41964</v>
      </c>
      <c r="R487" s="6">
        <f t="shared" si="858"/>
        <v>0</v>
      </c>
      <c r="S487" s="6">
        <f t="shared" si="858"/>
        <v>8486.7336799999994</v>
      </c>
      <c r="T487" s="6">
        <f t="shared" si="858"/>
        <v>0</v>
      </c>
      <c r="U487" s="6">
        <f t="shared" si="858"/>
        <v>0</v>
      </c>
      <c r="V487" s="6">
        <f t="shared" si="858"/>
        <v>0</v>
      </c>
      <c r="W487" s="6">
        <f t="shared" si="858"/>
        <v>0</v>
      </c>
      <c r="X487" s="6">
        <f t="shared" si="858"/>
        <v>18187.212511999998</v>
      </c>
      <c r="Y487" s="6">
        <f t="shared" si="858"/>
        <v>374.554168</v>
      </c>
      <c r="Z487" s="6">
        <f t="shared" si="858"/>
        <v>0</v>
      </c>
      <c r="AA487" s="6">
        <f t="shared" si="858"/>
        <v>0</v>
      </c>
      <c r="AB487" s="6">
        <f t="shared" si="858"/>
        <v>0</v>
      </c>
      <c r="AC487" s="67"/>
      <c r="AD487" s="55"/>
    </row>
    <row r="488" spans="1:30" s="52" customFormat="1">
      <c r="A488" s="96" t="s">
        <v>100</v>
      </c>
      <c r="B488" s="203">
        <f>72805940/2</f>
        <v>36402970</v>
      </c>
      <c r="C488" s="165">
        <f t="shared" si="828"/>
        <v>3033580.83</v>
      </c>
      <c r="D488" s="38">
        <v>1.6500000000000001E-2</v>
      </c>
      <c r="E488" s="38">
        <v>0.1368</v>
      </c>
      <c r="F488" s="38">
        <v>5.7599999999999998E-2</v>
      </c>
      <c r="G488" s="38">
        <v>8.0399999999999999E-2</v>
      </c>
      <c r="H488" s="38">
        <v>4.1099999999999998E-2</v>
      </c>
      <c r="I488" s="38">
        <v>0.13389999999999999</v>
      </c>
      <c r="J488" s="38">
        <v>2.12E-2</v>
      </c>
      <c r="K488" s="38">
        <v>3.2500000000000001E-2</v>
      </c>
      <c r="L488" s="38">
        <v>1.7100000000000001E-2</v>
      </c>
      <c r="M488" s="38">
        <v>2.5999999999999999E-2</v>
      </c>
      <c r="N488" s="38">
        <v>0.13320000000000001</v>
      </c>
      <c r="O488" s="38">
        <v>1.89E-2</v>
      </c>
      <c r="P488" s="38">
        <v>0</v>
      </c>
      <c r="Q488" s="38">
        <v>3.8600000000000002E-2</v>
      </c>
      <c r="R488" s="38">
        <v>1.9E-2</v>
      </c>
      <c r="S488" s="38">
        <v>4.1999999999999997E-3</v>
      </c>
      <c r="T488" s="38">
        <v>5.3999999999999999E-2</v>
      </c>
      <c r="U488" s="38">
        <v>1.78E-2</v>
      </c>
      <c r="V488" s="38">
        <v>3.6700000000000003E-2</v>
      </c>
      <c r="W488" s="38">
        <v>4.7199999999999999E-2</v>
      </c>
      <c r="X488" s="38">
        <v>6.3899999999999998E-2</v>
      </c>
      <c r="Y488" s="38">
        <v>2.5999999999999999E-3</v>
      </c>
      <c r="Z488" s="5">
        <v>0</v>
      </c>
      <c r="AA488" s="5">
        <v>8.0000000000000004E-4</v>
      </c>
      <c r="AB488" s="5">
        <v>0</v>
      </c>
      <c r="AC488" s="67"/>
      <c r="AD488" s="55"/>
    </row>
    <row r="489" spans="1:30" s="52" customFormat="1">
      <c r="A489" s="97"/>
      <c r="B489" s="30"/>
      <c r="C489" s="165"/>
      <c r="D489" s="6">
        <f t="shared" ref="D489" si="859">$C488*D488</f>
        <v>50054.083695000001</v>
      </c>
      <c r="E489" s="6">
        <f t="shared" ref="E489" si="860">$C488*E488</f>
        <v>414993.85754400003</v>
      </c>
      <c r="F489" s="6">
        <f t="shared" ref="F489:O489" si="861">$C488*F488</f>
        <v>174734.25580799999</v>
      </c>
      <c r="G489" s="6">
        <f t="shared" si="861"/>
        <v>243899.898732</v>
      </c>
      <c r="H489" s="6">
        <f t="shared" si="861"/>
        <v>124680.17211299999</v>
      </c>
      <c r="I489" s="6">
        <f t="shared" si="861"/>
        <v>406196.47313699999</v>
      </c>
      <c r="J489" s="6">
        <f t="shared" si="861"/>
        <v>64311.913595999999</v>
      </c>
      <c r="K489" s="6">
        <f t="shared" si="861"/>
        <v>98591.376975000006</v>
      </c>
      <c r="L489" s="6">
        <f t="shared" si="861"/>
        <v>51874.232193000003</v>
      </c>
      <c r="M489" s="6">
        <f t="shared" si="861"/>
        <v>78873.101580000002</v>
      </c>
      <c r="N489" s="6">
        <f t="shared" si="861"/>
        <v>404072.96655600006</v>
      </c>
      <c r="O489" s="6">
        <f t="shared" si="861"/>
        <v>57334.677687000003</v>
      </c>
      <c r="P489" s="6">
        <f t="shared" ref="P489" si="862">$C488*P488</f>
        <v>0</v>
      </c>
      <c r="Q489" s="6">
        <f t="shared" ref="Q489" si="863">$C488*Q488</f>
        <v>117096.22003800001</v>
      </c>
      <c r="R489" s="6">
        <f t="shared" ref="R489:AB489" si="864">$C488*R488</f>
        <v>57638.035770000002</v>
      </c>
      <c r="S489" s="6">
        <f t="shared" si="864"/>
        <v>12741.039486</v>
      </c>
      <c r="T489" s="6">
        <f t="shared" si="864"/>
        <v>163813.36481999999</v>
      </c>
      <c r="U489" s="6">
        <f t="shared" si="864"/>
        <v>53997.738773999998</v>
      </c>
      <c r="V489" s="6">
        <f t="shared" si="864"/>
        <v>111332.41646100002</v>
      </c>
      <c r="W489" s="6">
        <f t="shared" si="864"/>
        <v>143185.01517599999</v>
      </c>
      <c r="X489" s="6">
        <f t="shared" si="864"/>
        <v>193845.81503699999</v>
      </c>
      <c r="Y489" s="6">
        <f t="shared" si="864"/>
        <v>7887.3101580000002</v>
      </c>
      <c r="Z489" s="6">
        <f t="shared" si="864"/>
        <v>0</v>
      </c>
      <c r="AA489" s="6">
        <f t="shared" si="864"/>
        <v>2426.8646640000002</v>
      </c>
      <c r="AB489" s="6">
        <f t="shared" si="864"/>
        <v>0</v>
      </c>
      <c r="AC489" s="67"/>
      <c r="AD489" s="55"/>
    </row>
    <row r="490" spans="1:30" s="52" customFormat="1">
      <c r="A490" s="96" t="s">
        <v>435</v>
      </c>
      <c r="B490" s="203">
        <f>72805940/2</f>
        <v>36402970</v>
      </c>
      <c r="C490" s="165">
        <f t="shared" si="828"/>
        <v>3033580.83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>
        <v>0.37169999999999997</v>
      </c>
      <c r="R490" s="5"/>
      <c r="S490" s="5">
        <v>4.2500000000000003E-2</v>
      </c>
      <c r="T490" s="5"/>
      <c r="U490" s="5"/>
      <c r="V490" s="5"/>
      <c r="W490" s="5"/>
      <c r="X490" s="5">
        <v>0.56310000000000004</v>
      </c>
      <c r="Y490" s="5">
        <v>2.2700000000000001E-2</v>
      </c>
      <c r="Z490" s="5"/>
      <c r="AA490" s="5"/>
      <c r="AB490" s="5"/>
      <c r="AC490" s="67"/>
      <c r="AD490" s="55"/>
    </row>
    <row r="491" spans="1:30" s="52" customFormat="1">
      <c r="A491" s="97"/>
      <c r="B491" s="12"/>
      <c r="C491" s="165"/>
      <c r="D491" s="6">
        <f t="shared" ref="D491" si="865">$C490*D490</f>
        <v>0</v>
      </c>
      <c r="E491" s="6">
        <f t="shared" ref="E491" si="866">$C490*E490</f>
        <v>0</v>
      </c>
      <c r="F491" s="6">
        <f t="shared" ref="F491:O491" si="867">$C490*F490</f>
        <v>0</v>
      </c>
      <c r="G491" s="6">
        <f t="shared" si="867"/>
        <v>0</v>
      </c>
      <c r="H491" s="6">
        <f t="shared" si="867"/>
        <v>0</v>
      </c>
      <c r="I491" s="6">
        <f t="shared" si="867"/>
        <v>0</v>
      </c>
      <c r="J491" s="6">
        <f t="shared" si="867"/>
        <v>0</v>
      </c>
      <c r="K491" s="6">
        <f t="shared" si="867"/>
        <v>0</v>
      </c>
      <c r="L491" s="6">
        <f t="shared" si="867"/>
        <v>0</v>
      </c>
      <c r="M491" s="6">
        <f t="shared" si="867"/>
        <v>0</v>
      </c>
      <c r="N491" s="6">
        <f t="shared" si="867"/>
        <v>0</v>
      </c>
      <c r="O491" s="6">
        <f t="shared" si="867"/>
        <v>0</v>
      </c>
      <c r="P491" s="6">
        <f t="shared" ref="P491" si="868">$C490*P490</f>
        <v>0</v>
      </c>
      <c r="Q491" s="6">
        <f t="shared" ref="Q491" si="869">$C490*Q490</f>
        <v>1127581.9945109999</v>
      </c>
      <c r="R491" s="6">
        <f t="shared" ref="R491:AB491" si="870">$C490*R490</f>
        <v>0</v>
      </c>
      <c r="S491" s="6">
        <f t="shared" si="870"/>
        <v>128927.18527500001</v>
      </c>
      <c r="T491" s="6">
        <f t="shared" si="870"/>
        <v>0</v>
      </c>
      <c r="U491" s="6">
        <f t="shared" si="870"/>
        <v>0</v>
      </c>
      <c r="V491" s="6">
        <f t="shared" si="870"/>
        <v>0</v>
      </c>
      <c r="W491" s="6">
        <f t="shared" si="870"/>
        <v>0</v>
      </c>
      <c r="X491" s="6">
        <f t="shared" si="870"/>
        <v>1708209.3653730003</v>
      </c>
      <c r="Y491" s="6">
        <f t="shared" si="870"/>
        <v>68862.284841000001</v>
      </c>
      <c r="Z491" s="6">
        <f t="shared" si="870"/>
        <v>0</v>
      </c>
      <c r="AA491" s="6">
        <f t="shared" si="870"/>
        <v>0</v>
      </c>
      <c r="AB491" s="6">
        <f t="shared" si="870"/>
        <v>0</v>
      </c>
      <c r="AC491" s="67"/>
      <c r="AD491" s="55"/>
    </row>
    <row r="492" spans="1:30" s="52" customFormat="1">
      <c r="A492" s="96" t="s">
        <v>101</v>
      </c>
      <c r="B492" s="203">
        <v>4002649</v>
      </c>
      <c r="C492" s="165">
        <f t="shared" si="828"/>
        <v>333554.08</v>
      </c>
      <c r="D492" s="40">
        <v>5.0900000000000001E-2</v>
      </c>
      <c r="E492" s="40"/>
      <c r="F492" s="40"/>
      <c r="G492" s="40"/>
      <c r="H492" s="40"/>
      <c r="I492" s="40">
        <v>2.8999999999999998E-3</v>
      </c>
      <c r="J492" s="40">
        <v>2.9999999999999997E-4</v>
      </c>
      <c r="K492" s="40"/>
      <c r="L492" s="40"/>
      <c r="M492" s="40">
        <v>1.7600000000000001E-2</v>
      </c>
      <c r="N492" s="40"/>
      <c r="O492" s="40"/>
      <c r="P492" s="40"/>
      <c r="Q492" s="40">
        <v>0.32729999999999998</v>
      </c>
      <c r="R492" s="40"/>
      <c r="S492" s="40">
        <v>6.3200000000000006E-2</v>
      </c>
      <c r="T492" s="40">
        <v>0.1004</v>
      </c>
      <c r="U492" s="40">
        <v>5.5999999999999999E-3</v>
      </c>
      <c r="V492" s="40"/>
      <c r="W492" s="40"/>
      <c r="X492" s="40">
        <v>0.40710000000000002</v>
      </c>
      <c r="Y492" s="40">
        <v>1.52E-2</v>
      </c>
      <c r="Z492" s="40">
        <v>9.4999999999999998E-3</v>
      </c>
      <c r="AA492" s="40">
        <v>0</v>
      </c>
      <c r="AB492" s="40">
        <v>0</v>
      </c>
      <c r="AC492" s="67"/>
      <c r="AD492" s="55"/>
    </row>
    <row r="493" spans="1:30" s="52" customFormat="1">
      <c r="A493" s="97"/>
      <c r="B493" s="74"/>
      <c r="C493" s="165"/>
      <c r="D493" s="39">
        <f t="shared" ref="D493" si="871">$C492*D492</f>
        <v>16977.902672</v>
      </c>
      <c r="E493" s="39">
        <f t="shared" ref="E493" si="872">$C492*E492</f>
        <v>0</v>
      </c>
      <c r="F493" s="39">
        <f t="shared" ref="F493:AB493" si="873">$C492*F492</f>
        <v>0</v>
      </c>
      <c r="G493" s="39">
        <f t="shared" si="873"/>
        <v>0</v>
      </c>
      <c r="H493" s="39">
        <f t="shared" si="873"/>
        <v>0</v>
      </c>
      <c r="I493" s="39">
        <f t="shared" si="873"/>
        <v>967.30683199999999</v>
      </c>
      <c r="J493" s="39">
        <f t="shared" si="873"/>
        <v>100.06622399999999</v>
      </c>
      <c r="K493" s="39">
        <f t="shared" si="873"/>
        <v>0</v>
      </c>
      <c r="L493" s="39">
        <f t="shared" si="873"/>
        <v>0</v>
      </c>
      <c r="M493" s="39">
        <f t="shared" si="873"/>
        <v>5870.5518080000011</v>
      </c>
      <c r="N493" s="39">
        <f t="shared" si="873"/>
        <v>0</v>
      </c>
      <c r="O493" s="39">
        <f t="shared" si="873"/>
        <v>0</v>
      </c>
      <c r="P493" s="39">
        <f t="shared" si="873"/>
        <v>0</v>
      </c>
      <c r="Q493" s="39">
        <f t="shared" si="873"/>
        <v>109172.250384</v>
      </c>
      <c r="R493" s="39">
        <f t="shared" si="873"/>
        <v>0</v>
      </c>
      <c r="S493" s="39">
        <f t="shared" si="873"/>
        <v>21080.617856000004</v>
      </c>
      <c r="T493" s="39">
        <f t="shared" si="873"/>
        <v>33488.829632000001</v>
      </c>
      <c r="U493" s="39">
        <f t="shared" si="873"/>
        <v>1867.9028480000002</v>
      </c>
      <c r="V493" s="39">
        <f t="shared" si="873"/>
        <v>0</v>
      </c>
      <c r="W493" s="39">
        <f t="shared" si="873"/>
        <v>0</v>
      </c>
      <c r="X493" s="39">
        <f t="shared" si="873"/>
        <v>135789.865968</v>
      </c>
      <c r="Y493" s="39">
        <f t="shared" si="873"/>
        <v>5070.0220159999999</v>
      </c>
      <c r="Z493" s="39">
        <f t="shared" si="873"/>
        <v>3168.7637600000003</v>
      </c>
      <c r="AA493" s="39">
        <f t="shared" si="873"/>
        <v>0</v>
      </c>
      <c r="AB493" s="39">
        <f t="shared" si="873"/>
        <v>0</v>
      </c>
      <c r="AC493" s="67"/>
      <c r="AD493" s="55"/>
    </row>
    <row r="494" spans="1:30" s="52" customFormat="1">
      <c r="A494" s="96" t="s">
        <v>102</v>
      </c>
      <c r="B494" s="29">
        <f>2225/2</f>
        <v>1112.5</v>
      </c>
      <c r="C494" s="165">
        <f t="shared" si="828"/>
        <v>92.71</v>
      </c>
      <c r="D494" s="38">
        <v>1.6500000000000001E-2</v>
      </c>
      <c r="E494" s="38">
        <v>0.1368</v>
      </c>
      <c r="F494" s="38">
        <v>5.7599999999999998E-2</v>
      </c>
      <c r="G494" s="38">
        <v>8.0399999999999999E-2</v>
      </c>
      <c r="H494" s="38">
        <v>4.1099999999999998E-2</v>
      </c>
      <c r="I494" s="38">
        <v>0.13389999999999999</v>
      </c>
      <c r="J494" s="38">
        <v>2.12E-2</v>
      </c>
      <c r="K494" s="38">
        <v>3.2500000000000001E-2</v>
      </c>
      <c r="L494" s="38">
        <v>1.7100000000000001E-2</v>
      </c>
      <c r="M494" s="38">
        <v>2.5999999999999999E-2</v>
      </c>
      <c r="N494" s="38">
        <v>0.13320000000000001</v>
      </c>
      <c r="O494" s="38">
        <v>1.89E-2</v>
      </c>
      <c r="P494" s="38">
        <v>0</v>
      </c>
      <c r="Q494" s="38">
        <v>3.8600000000000002E-2</v>
      </c>
      <c r="R494" s="38">
        <v>1.9E-2</v>
      </c>
      <c r="S494" s="38">
        <v>4.1999999999999997E-3</v>
      </c>
      <c r="T494" s="38">
        <v>5.3999999999999999E-2</v>
      </c>
      <c r="U494" s="38">
        <v>1.78E-2</v>
      </c>
      <c r="V494" s="38">
        <v>3.6700000000000003E-2</v>
      </c>
      <c r="W494" s="38">
        <v>4.7199999999999999E-2</v>
      </c>
      <c r="X494" s="38">
        <v>6.3899999999999998E-2</v>
      </c>
      <c r="Y494" s="38">
        <v>2.5999999999999999E-3</v>
      </c>
      <c r="Z494" s="5">
        <v>0</v>
      </c>
      <c r="AA494" s="5">
        <v>8.0000000000000004E-4</v>
      </c>
      <c r="AB494" s="5">
        <v>0</v>
      </c>
      <c r="AC494" s="67"/>
      <c r="AD494" s="55"/>
    </row>
    <row r="495" spans="1:30" s="52" customFormat="1">
      <c r="A495" s="97"/>
      <c r="B495" s="30"/>
      <c r="C495" s="165"/>
      <c r="D495" s="6">
        <f t="shared" ref="D495" si="874">$C494*D494</f>
        <v>1.5297149999999999</v>
      </c>
      <c r="E495" s="6">
        <f t="shared" ref="E495" si="875">$C494*E494</f>
        <v>12.682727999999999</v>
      </c>
      <c r="F495" s="6">
        <f t="shared" ref="F495:O495" si="876">$C494*F494</f>
        <v>5.3400959999999991</v>
      </c>
      <c r="G495" s="6">
        <f t="shared" si="876"/>
        <v>7.4538839999999995</v>
      </c>
      <c r="H495" s="6">
        <f t="shared" si="876"/>
        <v>3.8103809999999996</v>
      </c>
      <c r="I495" s="6">
        <f t="shared" si="876"/>
        <v>12.413868999999998</v>
      </c>
      <c r="J495" s="6">
        <f t="shared" si="876"/>
        <v>1.965452</v>
      </c>
      <c r="K495" s="6">
        <f t="shared" si="876"/>
        <v>3.0130749999999997</v>
      </c>
      <c r="L495" s="6">
        <f t="shared" si="876"/>
        <v>1.5853409999999999</v>
      </c>
      <c r="M495" s="6">
        <f t="shared" si="876"/>
        <v>2.4104599999999996</v>
      </c>
      <c r="N495" s="6">
        <f t="shared" si="876"/>
        <v>12.348972</v>
      </c>
      <c r="O495" s="6">
        <f t="shared" si="876"/>
        <v>1.752219</v>
      </c>
      <c r="P495" s="6">
        <f t="shared" ref="P495" si="877">$C494*P494</f>
        <v>0</v>
      </c>
      <c r="Q495" s="6">
        <f t="shared" ref="Q495" si="878">$C494*Q494</f>
        <v>3.5786060000000002</v>
      </c>
      <c r="R495" s="6">
        <f t="shared" ref="R495:AB495" si="879">$C494*R494</f>
        <v>1.7614899999999998</v>
      </c>
      <c r="S495" s="6">
        <f t="shared" si="879"/>
        <v>0.38938199999999995</v>
      </c>
      <c r="T495" s="6">
        <f t="shared" si="879"/>
        <v>5.0063399999999998</v>
      </c>
      <c r="U495" s="6">
        <f t="shared" si="879"/>
        <v>1.6502379999999999</v>
      </c>
      <c r="V495" s="6">
        <f t="shared" si="879"/>
        <v>3.4024570000000001</v>
      </c>
      <c r="W495" s="6">
        <f t="shared" si="879"/>
        <v>4.3759119999999996</v>
      </c>
      <c r="X495" s="6">
        <f t="shared" si="879"/>
        <v>5.9241689999999991</v>
      </c>
      <c r="Y495" s="6">
        <f t="shared" si="879"/>
        <v>0.24104599999999998</v>
      </c>
      <c r="Z495" s="6">
        <f t="shared" si="879"/>
        <v>0</v>
      </c>
      <c r="AA495" s="6">
        <f t="shared" si="879"/>
        <v>7.4167999999999998E-2</v>
      </c>
      <c r="AB495" s="6">
        <f t="shared" si="879"/>
        <v>0</v>
      </c>
      <c r="AC495" s="67"/>
      <c r="AD495" s="55"/>
    </row>
    <row r="496" spans="1:30" s="52" customFormat="1">
      <c r="A496" s="96" t="s">
        <v>436</v>
      </c>
      <c r="B496" s="29">
        <f>2225/2</f>
        <v>1112.5</v>
      </c>
      <c r="C496" s="165">
        <f t="shared" si="828"/>
        <v>92.71</v>
      </c>
      <c r="D496" s="5">
        <v>6.3399999999999998E-2</v>
      </c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>
        <v>0.28539999999999999</v>
      </c>
      <c r="R496" s="5"/>
      <c r="S496" s="5">
        <v>4.9599999999999998E-2</v>
      </c>
      <c r="T496" s="5">
        <v>0.104</v>
      </c>
      <c r="U496" s="5"/>
      <c r="V496" s="5"/>
      <c r="W496" s="5"/>
      <c r="X496" s="5">
        <v>0.4783</v>
      </c>
      <c r="Y496" s="5">
        <v>1.9300000000000001E-2</v>
      </c>
      <c r="Z496" s="5"/>
      <c r="AA496" s="5"/>
      <c r="AB496" s="5"/>
      <c r="AC496" s="67"/>
      <c r="AD496" s="55"/>
    </row>
    <row r="497" spans="1:30" s="52" customFormat="1">
      <c r="A497" s="97"/>
      <c r="B497" s="12"/>
      <c r="C497" s="165"/>
      <c r="D497" s="6">
        <f t="shared" ref="D497" si="880">$C496*D496</f>
        <v>5.877813999999999</v>
      </c>
      <c r="E497" s="6">
        <f t="shared" ref="E497" si="881">$C496*E496</f>
        <v>0</v>
      </c>
      <c r="F497" s="6">
        <f t="shared" ref="F497:O497" si="882">$C496*F496</f>
        <v>0</v>
      </c>
      <c r="G497" s="6">
        <f t="shared" si="882"/>
        <v>0</v>
      </c>
      <c r="H497" s="6">
        <f t="shared" si="882"/>
        <v>0</v>
      </c>
      <c r="I497" s="6">
        <f t="shared" si="882"/>
        <v>0</v>
      </c>
      <c r="J497" s="6">
        <f t="shared" si="882"/>
        <v>0</v>
      </c>
      <c r="K497" s="6">
        <f t="shared" si="882"/>
        <v>0</v>
      </c>
      <c r="L497" s="6">
        <f t="shared" si="882"/>
        <v>0</v>
      </c>
      <c r="M497" s="6">
        <f t="shared" si="882"/>
        <v>0</v>
      </c>
      <c r="N497" s="6">
        <f t="shared" si="882"/>
        <v>0</v>
      </c>
      <c r="O497" s="6">
        <f t="shared" si="882"/>
        <v>0</v>
      </c>
      <c r="P497" s="6">
        <f t="shared" ref="P497" si="883">$C496*P496</f>
        <v>0</v>
      </c>
      <c r="Q497" s="6">
        <f t="shared" ref="Q497" si="884">$C496*Q496</f>
        <v>26.459433999999998</v>
      </c>
      <c r="R497" s="6">
        <f t="shared" ref="R497:AB497" si="885">$C496*R496</f>
        <v>0</v>
      </c>
      <c r="S497" s="6">
        <f t="shared" si="885"/>
        <v>4.5984159999999994</v>
      </c>
      <c r="T497" s="6">
        <f t="shared" si="885"/>
        <v>9.6418399999999984</v>
      </c>
      <c r="U497" s="6">
        <f t="shared" si="885"/>
        <v>0</v>
      </c>
      <c r="V497" s="6">
        <f t="shared" si="885"/>
        <v>0</v>
      </c>
      <c r="W497" s="6">
        <f t="shared" si="885"/>
        <v>0</v>
      </c>
      <c r="X497" s="6">
        <f t="shared" si="885"/>
        <v>44.343192999999999</v>
      </c>
      <c r="Y497" s="6">
        <f t="shared" si="885"/>
        <v>1.7893030000000001</v>
      </c>
      <c r="Z497" s="6">
        <f t="shared" si="885"/>
        <v>0</v>
      </c>
      <c r="AA497" s="6">
        <f t="shared" si="885"/>
        <v>0</v>
      </c>
      <c r="AB497" s="6">
        <f t="shared" si="885"/>
        <v>0</v>
      </c>
      <c r="AC497" s="67"/>
      <c r="AD497" s="55"/>
    </row>
    <row r="498" spans="1:30" s="52" customFormat="1">
      <c r="A498" s="96" t="s">
        <v>103</v>
      </c>
      <c r="B498" s="202">
        <v>790167</v>
      </c>
      <c r="C498" s="165">
        <f t="shared" si="828"/>
        <v>65847.25</v>
      </c>
      <c r="D498" s="5"/>
      <c r="E498" s="5"/>
      <c r="F498" s="5"/>
      <c r="G498" s="5"/>
      <c r="H498" s="5">
        <v>1.2500000000000001E-2</v>
      </c>
      <c r="I498" s="5"/>
      <c r="J498" s="5"/>
      <c r="K498" s="5"/>
      <c r="L498" s="5"/>
      <c r="M498" s="5"/>
      <c r="N498" s="5"/>
      <c r="O498" s="5"/>
      <c r="P498" s="5"/>
      <c r="Q498" s="5">
        <v>9.9199999999999997E-2</v>
      </c>
      <c r="R498" s="5"/>
      <c r="S498" s="5">
        <v>8.6999999999999994E-3</v>
      </c>
      <c r="T498" s="5"/>
      <c r="U498" s="5"/>
      <c r="V498" s="5">
        <v>1.11E-2</v>
      </c>
      <c r="W498" s="5"/>
      <c r="X498" s="5">
        <v>0.83730000000000004</v>
      </c>
      <c r="Y498" s="5">
        <v>3.1199999999999999E-2</v>
      </c>
      <c r="Z498" s="5"/>
      <c r="AA498" s="5"/>
      <c r="AB498" s="5"/>
      <c r="AC498" s="67"/>
      <c r="AD498" s="55"/>
    </row>
    <row r="499" spans="1:30" s="52" customFormat="1">
      <c r="A499" s="97"/>
      <c r="B499" s="74"/>
      <c r="C499" s="165"/>
      <c r="D499" s="6">
        <f t="shared" ref="D499" si="886">$C498*D498</f>
        <v>0</v>
      </c>
      <c r="E499" s="6">
        <f t="shared" ref="E499" si="887">$C498*E498</f>
        <v>0</v>
      </c>
      <c r="F499" s="6">
        <f t="shared" ref="F499:AB499" si="888">$C498*F498</f>
        <v>0</v>
      </c>
      <c r="G499" s="6">
        <f t="shared" si="888"/>
        <v>0</v>
      </c>
      <c r="H499" s="6">
        <f t="shared" si="888"/>
        <v>823.09062500000005</v>
      </c>
      <c r="I499" s="6">
        <f t="shared" si="888"/>
        <v>0</v>
      </c>
      <c r="J499" s="6">
        <f t="shared" si="888"/>
        <v>0</v>
      </c>
      <c r="K499" s="6">
        <f t="shared" si="888"/>
        <v>0</v>
      </c>
      <c r="L499" s="6">
        <f t="shared" si="888"/>
        <v>0</v>
      </c>
      <c r="M499" s="6">
        <f t="shared" si="888"/>
        <v>0</v>
      </c>
      <c r="N499" s="6">
        <f t="shared" si="888"/>
        <v>0</v>
      </c>
      <c r="O499" s="6">
        <f t="shared" si="888"/>
        <v>0</v>
      </c>
      <c r="P499" s="6">
        <f t="shared" si="888"/>
        <v>0</v>
      </c>
      <c r="Q499" s="6">
        <f t="shared" si="888"/>
        <v>6532.0472</v>
      </c>
      <c r="R499" s="6">
        <f t="shared" si="888"/>
        <v>0</v>
      </c>
      <c r="S499" s="6">
        <f t="shared" si="888"/>
        <v>572.87107499999991</v>
      </c>
      <c r="T499" s="6">
        <f t="shared" si="888"/>
        <v>0</v>
      </c>
      <c r="U499" s="6">
        <f t="shared" si="888"/>
        <v>0</v>
      </c>
      <c r="V499" s="6">
        <f t="shared" si="888"/>
        <v>730.90447500000005</v>
      </c>
      <c r="W499" s="6">
        <f t="shared" si="888"/>
        <v>0</v>
      </c>
      <c r="X499" s="6">
        <f t="shared" si="888"/>
        <v>55133.902425</v>
      </c>
      <c r="Y499" s="6">
        <f t="shared" si="888"/>
        <v>2054.4341999999997</v>
      </c>
      <c r="Z499" s="6">
        <f t="shared" si="888"/>
        <v>0</v>
      </c>
      <c r="AA499" s="6">
        <f t="shared" si="888"/>
        <v>0</v>
      </c>
      <c r="AB499" s="6">
        <f t="shared" si="888"/>
        <v>0</v>
      </c>
      <c r="AC499" s="67"/>
      <c r="AD499" s="55"/>
    </row>
    <row r="500" spans="1:30" s="52" customFormat="1">
      <c r="A500" s="96" t="s">
        <v>104</v>
      </c>
      <c r="B500" s="202">
        <v>1801074</v>
      </c>
      <c r="C500" s="165">
        <f t="shared" si="828"/>
        <v>150089.5</v>
      </c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>
        <v>0.29010000000000002</v>
      </c>
      <c r="R500" s="40"/>
      <c r="S500" s="40">
        <v>2.7400000000000001E-2</v>
      </c>
      <c r="T500" s="40"/>
      <c r="U500" s="40"/>
      <c r="V500" s="40"/>
      <c r="W500" s="40"/>
      <c r="X500" s="40">
        <v>0.64849999999999997</v>
      </c>
      <c r="Y500" s="40">
        <v>2.53E-2</v>
      </c>
      <c r="Z500" s="40">
        <v>8.6999999999999994E-3</v>
      </c>
      <c r="AA500" s="40">
        <v>0</v>
      </c>
      <c r="AB500" s="40">
        <v>0</v>
      </c>
      <c r="AC500" s="67"/>
      <c r="AD500" s="55"/>
    </row>
    <row r="501" spans="1:30" s="52" customFormat="1">
      <c r="A501" s="97"/>
      <c r="B501" s="74"/>
      <c r="C501" s="165"/>
      <c r="D501" s="39">
        <f t="shared" ref="D501" si="889">$C500*D500</f>
        <v>0</v>
      </c>
      <c r="E501" s="39">
        <f t="shared" ref="E501" si="890">$C500*E500</f>
        <v>0</v>
      </c>
      <c r="F501" s="39">
        <f t="shared" ref="F501:AB501" si="891">$C500*F500</f>
        <v>0</v>
      </c>
      <c r="G501" s="39">
        <f t="shared" si="891"/>
        <v>0</v>
      </c>
      <c r="H501" s="39">
        <f t="shared" si="891"/>
        <v>0</v>
      </c>
      <c r="I501" s="39">
        <f t="shared" si="891"/>
        <v>0</v>
      </c>
      <c r="J501" s="39">
        <f t="shared" si="891"/>
        <v>0</v>
      </c>
      <c r="K501" s="39">
        <f t="shared" si="891"/>
        <v>0</v>
      </c>
      <c r="L501" s="39">
        <f t="shared" si="891"/>
        <v>0</v>
      </c>
      <c r="M501" s="39">
        <f t="shared" si="891"/>
        <v>0</v>
      </c>
      <c r="N501" s="39">
        <f t="shared" si="891"/>
        <v>0</v>
      </c>
      <c r="O501" s="39">
        <f t="shared" si="891"/>
        <v>0</v>
      </c>
      <c r="P501" s="39">
        <f t="shared" si="891"/>
        <v>0</v>
      </c>
      <c r="Q501" s="39">
        <f t="shared" si="891"/>
        <v>43540.963950000005</v>
      </c>
      <c r="R501" s="39">
        <f t="shared" si="891"/>
        <v>0</v>
      </c>
      <c r="S501" s="39">
        <f t="shared" si="891"/>
        <v>4112.4522999999999</v>
      </c>
      <c r="T501" s="39">
        <f t="shared" si="891"/>
        <v>0</v>
      </c>
      <c r="U501" s="39">
        <f t="shared" si="891"/>
        <v>0</v>
      </c>
      <c r="V501" s="39">
        <f t="shared" si="891"/>
        <v>0</v>
      </c>
      <c r="W501" s="39">
        <f t="shared" si="891"/>
        <v>0</v>
      </c>
      <c r="X501" s="39">
        <f t="shared" si="891"/>
        <v>97333.04075</v>
      </c>
      <c r="Y501" s="39">
        <f t="shared" si="891"/>
        <v>3797.2643499999999</v>
      </c>
      <c r="Z501" s="39">
        <f t="shared" si="891"/>
        <v>1305.77865</v>
      </c>
      <c r="AA501" s="39">
        <f t="shared" si="891"/>
        <v>0</v>
      </c>
      <c r="AB501" s="39">
        <f t="shared" si="891"/>
        <v>0</v>
      </c>
      <c r="AC501" s="67"/>
      <c r="AD501" s="55"/>
    </row>
    <row r="502" spans="1:30" s="52" customFormat="1">
      <c r="A502" s="96" t="s">
        <v>105</v>
      </c>
      <c r="B502" s="202">
        <v>1872775</v>
      </c>
      <c r="C502" s="165">
        <f t="shared" si="828"/>
        <v>156064.57999999999</v>
      </c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>
        <v>0.2918</v>
      </c>
      <c r="R502" s="40"/>
      <c r="S502" s="40">
        <v>2.7400000000000001E-2</v>
      </c>
      <c r="T502" s="40"/>
      <c r="U502" s="40"/>
      <c r="V502" s="40"/>
      <c r="W502" s="40"/>
      <c r="X502" s="40">
        <v>0.64680000000000004</v>
      </c>
      <c r="Y502" s="40">
        <v>2.53E-2</v>
      </c>
      <c r="Z502" s="40">
        <v>8.6999999999999994E-3</v>
      </c>
      <c r="AA502" s="40">
        <v>0</v>
      </c>
      <c r="AB502" s="40">
        <v>0</v>
      </c>
      <c r="AC502" s="67"/>
      <c r="AD502" s="55"/>
    </row>
    <row r="503" spans="1:30" s="52" customFormat="1">
      <c r="A503" s="97"/>
      <c r="B503" s="74"/>
      <c r="C503" s="165"/>
      <c r="D503" s="39">
        <f t="shared" ref="D503" si="892">$C502*D502</f>
        <v>0</v>
      </c>
      <c r="E503" s="39">
        <f t="shared" ref="E503" si="893">$C502*E502</f>
        <v>0</v>
      </c>
      <c r="F503" s="39">
        <f t="shared" ref="F503:AB503" si="894">$C502*F502</f>
        <v>0</v>
      </c>
      <c r="G503" s="39">
        <f t="shared" si="894"/>
        <v>0</v>
      </c>
      <c r="H503" s="39">
        <f t="shared" si="894"/>
        <v>0</v>
      </c>
      <c r="I503" s="39">
        <f t="shared" si="894"/>
        <v>0</v>
      </c>
      <c r="J503" s="39">
        <f t="shared" si="894"/>
        <v>0</v>
      </c>
      <c r="K503" s="39">
        <f t="shared" si="894"/>
        <v>0</v>
      </c>
      <c r="L503" s="39">
        <f t="shared" si="894"/>
        <v>0</v>
      </c>
      <c r="M503" s="39">
        <f t="shared" si="894"/>
        <v>0</v>
      </c>
      <c r="N503" s="39">
        <f t="shared" si="894"/>
        <v>0</v>
      </c>
      <c r="O503" s="39">
        <f t="shared" si="894"/>
        <v>0</v>
      </c>
      <c r="P503" s="39">
        <f t="shared" si="894"/>
        <v>0</v>
      </c>
      <c r="Q503" s="39">
        <f t="shared" si="894"/>
        <v>45539.644443999998</v>
      </c>
      <c r="R503" s="39">
        <f t="shared" si="894"/>
        <v>0</v>
      </c>
      <c r="S503" s="39">
        <f t="shared" si="894"/>
        <v>4276.169492</v>
      </c>
      <c r="T503" s="39">
        <f t="shared" si="894"/>
        <v>0</v>
      </c>
      <c r="U503" s="39">
        <f t="shared" si="894"/>
        <v>0</v>
      </c>
      <c r="V503" s="39">
        <f t="shared" si="894"/>
        <v>0</v>
      </c>
      <c r="W503" s="39">
        <f t="shared" si="894"/>
        <v>0</v>
      </c>
      <c r="X503" s="39">
        <f t="shared" si="894"/>
        <v>100942.57034399999</v>
      </c>
      <c r="Y503" s="39">
        <f t="shared" si="894"/>
        <v>3948.4338739999998</v>
      </c>
      <c r="Z503" s="39">
        <f t="shared" si="894"/>
        <v>1357.7618459999999</v>
      </c>
      <c r="AA503" s="39">
        <f t="shared" si="894"/>
        <v>0</v>
      </c>
      <c r="AB503" s="39">
        <f t="shared" si="894"/>
        <v>0</v>
      </c>
      <c r="AC503" s="67"/>
      <c r="AD503" s="55"/>
    </row>
    <row r="504" spans="1:30" s="52" customFormat="1">
      <c r="A504" s="96" t="s">
        <v>106</v>
      </c>
      <c r="B504" s="29">
        <f>541020/2</f>
        <v>270510</v>
      </c>
      <c r="C504" s="165">
        <f t="shared" si="828"/>
        <v>22542.5</v>
      </c>
      <c r="D504" s="38">
        <v>1.6500000000000001E-2</v>
      </c>
      <c r="E504" s="38">
        <v>0.1368</v>
      </c>
      <c r="F504" s="38">
        <v>5.7599999999999998E-2</v>
      </c>
      <c r="G504" s="38">
        <v>8.0399999999999999E-2</v>
      </c>
      <c r="H504" s="38">
        <v>4.1099999999999998E-2</v>
      </c>
      <c r="I504" s="38">
        <v>0.13389999999999999</v>
      </c>
      <c r="J504" s="38">
        <v>2.12E-2</v>
      </c>
      <c r="K504" s="38">
        <v>3.2500000000000001E-2</v>
      </c>
      <c r="L504" s="38">
        <v>1.7100000000000001E-2</v>
      </c>
      <c r="M504" s="38">
        <v>2.5999999999999999E-2</v>
      </c>
      <c r="N504" s="38">
        <v>0.13320000000000001</v>
      </c>
      <c r="O504" s="38">
        <v>1.89E-2</v>
      </c>
      <c r="P504" s="38">
        <v>0</v>
      </c>
      <c r="Q504" s="38">
        <v>3.8600000000000002E-2</v>
      </c>
      <c r="R504" s="38">
        <v>1.9E-2</v>
      </c>
      <c r="S504" s="38">
        <v>4.1999999999999997E-3</v>
      </c>
      <c r="T504" s="38">
        <v>5.3999999999999999E-2</v>
      </c>
      <c r="U504" s="38">
        <v>1.78E-2</v>
      </c>
      <c r="V504" s="38">
        <v>3.6700000000000003E-2</v>
      </c>
      <c r="W504" s="38">
        <v>4.7199999999999999E-2</v>
      </c>
      <c r="X504" s="38">
        <v>6.3899999999999998E-2</v>
      </c>
      <c r="Y504" s="38">
        <v>2.5999999999999999E-3</v>
      </c>
      <c r="Z504" s="5">
        <v>0</v>
      </c>
      <c r="AA504" s="5">
        <v>8.0000000000000004E-4</v>
      </c>
      <c r="AB504" s="5">
        <v>0</v>
      </c>
      <c r="AC504" s="67"/>
      <c r="AD504" s="55"/>
    </row>
    <row r="505" spans="1:30" s="52" customFormat="1">
      <c r="A505" s="97"/>
      <c r="B505" s="30"/>
      <c r="C505" s="165"/>
      <c r="D505" s="6">
        <f t="shared" ref="D505" si="895">$C504*D504</f>
        <v>371.95125000000002</v>
      </c>
      <c r="E505" s="6">
        <f t="shared" ref="E505" si="896">$C504*E504</f>
        <v>3083.8140000000003</v>
      </c>
      <c r="F505" s="6">
        <f t="shared" ref="F505:O505" si="897">$C504*F504</f>
        <v>1298.4479999999999</v>
      </c>
      <c r="G505" s="6">
        <f t="shared" si="897"/>
        <v>1812.4169999999999</v>
      </c>
      <c r="H505" s="6">
        <f t="shared" si="897"/>
        <v>926.49674999999991</v>
      </c>
      <c r="I505" s="6">
        <f t="shared" si="897"/>
        <v>3018.4407499999998</v>
      </c>
      <c r="J505" s="6">
        <f t="shared" si="897"/>
        <v>477.90100000000001</v>
      </c>
      <c r="K505" s="6">
        <f t="shared" si="897"/>
        <v>732.63125000000002</v>
      </c>
      <c r="L505" s="6">
        <f t="shared" si="897"/>
        <v>385.47675000000004</v>
      </c>
      <c r="M505" s="6">
        <f t="shared" si="897"/>
        <v>586.10500000000002</v>
      </c>
      <c r="N505" s="6">
        <f t="shared" si="897"/>
        <v>3002.6610000000005</v>
      </c>
      <c r="O505" s="6">
        <f t="shared" si="897"/>
        <v>426.05324999999999</v>
      </c>
      <c r="P505" s="6">
        <f t="shared" ref="P505" si="898">$C504*P504</f>
        <v>0</v>
      </c>
      <c r="Q505" s="6">
        <f t="shared" ref="Q505" si="899">$C504*Q504</f>
        <v>870.14050000000009</v>
      </c>
      <c r="R505" s="6">
        <f t="shared" ref="R505:AB505" si="900">$C504*R504</f>
        <v>428.3075</v>
      </c>
      <c r="S505" s="6">
        <f t="shared" si="900"/>
        <v>94.6785</v>
      </c>
      <c r="T505" s="6">
        <f t="shared" si="900"/>
        <v>1217.2950000000001</v>
      </c>
      <c r="U505" s="6">
        <f t="shared" si="900"/>
        <v>401.25650000000002</v>
      </c>
      <c r="V505" s="6">
        <f t="shared" si="900"/>
        <v>827.30975000000012</v>
      </c>
      <c r="W505" s="6">
        <f t="shared" si="900"/>
        <v>1064.0060000000001</v>
      </c>
      <c r="X505" s="6">
        <f t="shared" si="900"/>
        <v>1440.4657500000001</v>
      </c>
      <c r="Y505" s="6">
        <f t="shared" si="900"/>
        <v>58.610499999999995</v>
      </c>
      <c r="Z505" s="6">
        <f t="shared" si="900"/>
        <v>0</v>
      </c>
      <c r="AA505" s="6">
        <f t="shared" si="900"/>
        <v>18.034000000000002</v>
      </c>
      <c r="AB505" s="6">
        <f t="shared" si="900"/>
        <v>0</v>
      </c>
      <c r="AC505" s="67"/>
      <c r="AD505" s="55"/>
    </row>
    <row r="506" spans="1:30" s="52" customFormat="1">
      <c r="A506" s="96" t="s">
        <v>437</v>
      </c>
      <c r="B506" s="29">
        <f>541020/2</f>
        <v>270510</v>
      </c>
      <c r="C506" s="165">
        <f t="shared" si="828"/>
        <v>22542.5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>
        <v>0.37169999999999997</v>
      </c>
      <c r="R506" s="5"/>
      <c r="S506" s="5">
        <v>4.2500000000000003E-2</v>
      </c>
      <c r="T506" s="5"/>
      <c r="U506" s="5"/>
      <c r="V506" s="5"/>
      <c r="W506" s="5"/>
      <c r="X506" s="5">
        <v>0.56310000000000004</v>
      </c>
      <c r="Y506" s="5">
        <v>2.2700000000000001E-2</v>
      </c>
      <c r="Z506" s="5"/>
      <c r="AA506" s="5"/>
      <c r="AB506" s="5"/>
      <c r="AC506" s="67"/>
      <c r="AD506" s="55"/>
    </row>
    <row r="507" spans="1:30" s="52" customFormat="1">
      <c r="A507" s="97"/>
      <c r="B507" s="12"/>
      <c r="C507" s="165"/>
      <c r="D507" s="6">
        <f t="shared" ref="D507" si="901">$C506*D506</f>
        <v>0</v>
      </c>
      <c r="E507" s="6">
        <f t="shared" ref="E507" si="902">$C506*E506</f>
        <v>0</v>
      </c>
      <c r="F507" s="6">
        <f t="shared" ref="F507:O507" si="903">$C506*F506</f>
        <v>0</v>
      </c>
      <c r="G507" s="6">
        <f t="shared" si="903"/>
        <v>0</v>
      </c>
      <c r="H507" s="6">
        <f t="shared" si="903"/>
        <v>0</v>
      </c>
      <c r="I507" s="6">
        <f t="shared" si="903"/>
        <v>0</v>
      </c>
      <c r="J507" s="6">
        <f t="shared" si="903"/>
        <v>0</v>
      </c>
      <c r="K507" s="6">
        <f t="shared" si="903"/>
        <v>0</v>
      </c>
      <c r="L507" s="6">
        <f t="shared" si="903"/>
        <v>0</v>
      </c>
      <c r="M507" s="6">
        <f t="shared" si="903"/>
        <v>0</v>
      </c>
      <c r="N507" s="6">
        <f t="shared" si="903"/>
        <v>0</v>
      </c>
      <c r="O507" s="6">
        <f t="shared" si="903"/>
        <v>0</v>
      </c>
      <c r="P507" s="6">
        <f t="shared" ref="P507" si="904">$C506*P506</f>
        <v>0</v>
      </c>
      <c r="Q507" s="6">
        <f t="shared" ref="Q507" si="905">$C506*Q506</f>
        <v>8379.0472499999996</v>
      </c>
      <c r="R507" s="6">
        <f t="shared" ref="R507:AB507" si="906">$C506*R506</f>
        <v>0</v>
      </c>
      <c r="S507" s="6">
        <f t="shared" si="906"/>
        <v>958.05625000000009</v>
      </c>
      <c r="T507" s="6">
        <f t="shared" si="906"/>
        <v>0</v>
      </c>
      <c r="U507" s="6">
        <f t="shared" si="906"/>
        <v>0</v>
      </c>
      <c r="V507" s="6">
        <f t="shared" si="906"/>
        <v>0</v>
      </c>
      <c r="W507" s="6">
        <f t="shared" si="906"/>
        <v>0</v>
      </c>
      <c r="X507" s="6">
        <f t="shared" si="906"/>
        <v>12693.681750000002</v>
      </c>
      <c r="Y507" s="6">
        <f t="shared" si="906"/>
        <v>511.71475000000004</v>
      </c>
      <c r="Z507" s="6">
        <f t="shared" si="906"/>
        <v>0</v>
      </c>
      <c r="AA507" s="6">
        <f t="shared" si="906"/>
        <v>0</v>
      </c>
      <c r="AB507" s="6">
        <f t="shared" si="906"/>
        <v>0</v>
      </c>
      <c r="AC507" s="67"/>
      <c r="AD507" s="55"/>
    </row>
    <row r="508" spans="1:30" s="52" customFormat="1">
      <c r="A508" s="96" t="s">
        <v>107</v>
      </c>
      <c r="B508" s="29">
        <f>1441404/2</f>
        <v>720702</v>
      </c>
      <c r="C508" s="165">
        <f t="shared" si="828"/>
        <v>60058.5</v>
      </c>
      <c r="D508" s="38">
        <v>1.6500000000000001E-2</v>
      </c>
      <c r="E508" s="38">
        <v>0.1368</v>
      </c>
      <c r="F508" s="38">
        <v>5.7599999999999998E-2</v>
      </c>
      <c r="G508" s="38">
        <v>8.0399999999999999E-2</v>
      </c>
      <c r="H508" s="38">
        <v>4.1099999999999998E-2</v>
      </c>
      <c r="I508" s="38">
        <v>0.13389999999999999</v>
      </c>
      <c r="J508" s="38">
        <v>2.12E-2</v>
      </c>
      <c r="K508" s="38">
        <v>3.2500000000000001E-2</v>
      </c>
      <c r="L508" s="38">
        <v>1.7100000000000001E-2</v>
      </c>
      <c r="M508" s="38">
        <v>2.5999999999999999E-2</v>
      </c>
      <c r="N508" s="38">
        <v>0.13320000000000001</v>
      </c>
      <c r="O508" s="38">
        <v>1.89E-2</v>
      </c>
      <c r="P508" s="38">
        <v>0</v>
      </c>
      <c r="Q508" s="38">
        <v>3.8600000000000002E-2</v>
      </c>
      <c r="R508" s="38">
        <v>1.9E-2</v>
      </c>
      <c r="S508" s="38">
        <v>4.1999999999999997E-3</v>
      </c>
      <c r="T508" s="38">
        <v>5.3999999999999999E-2</v>
      </c>
      <c r="U508" s="38">
        <v>1.78E-2</v>
      </c>
      <c r="V508" s="38">
        <v>3.6700000000000003E-2</v>
      </c>
      <c r="W508" s="38">
        <v>4.7199999999999999E-2</v>
      </c>
      <c r="X508" s="38">
        <v>6.3899999999999998E-2</v>
      </c>
      <c r="Y508" s="38">
        <v>2.5999999999999999E-3</v>
      </c>
      <c r="Z508" s="5">
        <v>0</v>
      </c>
      <c r="AA508" s="5">
        <v>8.0000000000000004E-4</v>
      </c>
      <c r="AB508" s="5">
        <v>0</v>
      </c>
      <c r="AC508" s="67"/>
      <c r="AD508" s="55"/>
    </row>
    <row r="509" spans="1:30" s="52" customFormat="1">
      <c r="A509" s="97"/>
      <c r="B509" s="30"/>
      <c r="C509" s="165"/>
      <c r="D509" s="6">
        <f t="shared" ref="D509" si="907">$C508*D508</f>
        <v>990.96525000000008</v>
      </c>
      <c r="E509" s="6">
        <f t="shared" ref="E509" si="908">$C508*E508</f>
        <v>8216.0028000000002</v>
      </c>
      <c r="F509" s="6">
        <f t="shared" ref="F509:O509" si="909">$C508*F508</f>
        <v>3459.3696</v>
      </c>
      <c r="G509" s="6">
        <f t="shared" si="909"/>
        <v>4828.7034000000003</v>
      </c>
      <c r="H509" s="6">
        <f t="shared" si="909"/>
        <v>2468.4043499999998</v>
      </c>
      <c r="I509" s="6">
        <f t="shared" si="909"/>
        <v>8041.8331499999995</v>
      </c>
      <c r="J509" s="6">
        <f t="shared" si="909"/>
        <v>1273.2402</v>
      </c>
      <c r="K509" s="6">
        <f t="shared" si="909"/>
        <v>1951.9012500000001</v>
      </c>
      <c r="L509" s="6">
        <f t="shared" si="909"/>
        <v>1027.00035</v>
      </c>
      <c r="M509" s="6">
        <f t="shared" si="909"/>
        <v>1561.521</v>
      </c>
      <c r="N509" s="6">
        <f t="shared" si="909"/>
        <v>7999.7922000000008</v>
      </c>
      <c r="O509" s="6">
        <f t="shared" si="909"/>
        <v>1135.10565</v>
      </c>
      <c r="P509" s="6">
        <f t="shared" ref="P509" si="910">$C508*P508</f>
        <v>0</v>
      </c>
      <c r="Q509" s="6">
        <f t="shared" ref="Q509" si="911">$C508*Q508</f>
        <v>2318.2581</v>
      </c>
      <c r="R509" s="6">
        <f t="shared" ref="R509:AB509" si="912">$C508*R508</f>
        <v>1141.1115</v>
      </c>
      <c r="S509" s="6">
        <f t="shared" si="912"/>
        <v>252.24569999999997</v>
      </c>
      <c r="T509" s="6">
        <f t="shared" si="912"/>
        <v>3243.1590000000001</v>
      </c>
      <c r="U509" s="6">
        <f t="shared" si="912"/>
        <v>1069.0413000000001</v>
      </c>
      <c r="V509" s="6">
        <f t="shared" si="912"/>
        <v>2204.1469500000003</v>
      </c>
      <c r="W509" s="6">
        <f t="shared" si="912"/>
        <v>2834.7611999999999</v>
      </c>
      <c r="X509" s="6">
        <f t="shared" si="912"/>
        <v>3837.7381500000001</v>
      </c>
      <c r="Y509" s="6">
        <f t="shared" si="912"/>
        <v>156.15209999999999</v>
      </c>
      <c r="Z509" s="6">
        <f t="shared" si="912"/>
        <v>0</v>
      </c>
      <c r="AA509" s="6">
        <f t="shared" si="912"/>
        <v>48.046800000000005</v>
      </c>
      <c r="AB509" s="6">
        <f t="shared" si="912"/>
        <v>0</v>
      </c>
      <c r="AC509" s="67"/>
      <c r="AD509" s="55"/>
    </row>
    <row r="510" spans="1:30" s="52" customFormat="1">
      <c r="A510" s="96" t="s">
        <v>438</v>
      </c>
      <c r="B510" s="29">
        <f>1441404/2</f>
        <v>720702</v>
      </c>
      <c r="C510" s="165">
        <f t="shared" si="828"/>
        <v>60058.5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>
        <v>0.96120000000000005</v>
      </c>
      <c r="Y510" s="5">
        <v>3.8800000000000001E-2</v>
      </c>
      <c r="Z510" s="5"/>
      <c r="AA510" s="5"/>
      <c r="AB510" s="5"/>
      <c r="AC510" s="67"/>
      <c r="AD510" s="55"/>
    </row>
    <row r="511" spans="1:30" s="52" customFormat="1">
      <c r="A511" s="97"/>
      <c r="B511" s="12"/>
      <c r="C511" s="165"/>
      <c r="D511" s="6">
        <f t="shared" ref="D511" si="913">$C510*D510</f>
        <v>0</v>
      </c>
      <c r="E511" s="6">
        <f t="shared" ref="E511" si="914">$C510*E510</f>
        <v>0</v>
      </c>
      <c r="F511" s="6">
        <f t="shared" ref="F511:O511" si="915">$C510*F510</f>
        <v>0</v>
      </c>
      <c r="G511" s="6">
        <f t="shared" si="915"/>
        <v>0</v>
      </c>
      <c r="H511" s="6">
        <f t="shared" si="915"/>
        <v>0</v>
      </c>
      <c r="I511" s="6">
        <f t="shared" si="915"/>
        <v>0</v>
      </c>
      <c r="J511" s="6">
        <f t="shared" si="915"/>
        <v>0</v>
      </c>
      <c r="K511" s="6">
        <f t="shared" si="915"/>
        <v>0</v>
      </c>
      <c r="L511" s="6">
        <f t="shared" si="915"/>
        <v>0</v>
      </c>
      <c r="M511" s="6">
        <f t="shared" si="915"/>
        <v>0</v>
      </c>
      <c r="N511" s="6">
        <f t="shared" si="915"/>
        <v>0</v>
      </c>
      <c r="O511" s="6">
        <f t="shared" si="915"/>
        <v>0</v>
      </c>
      <c r="P511" s="6">
        <f t="shared" ref="P511" si="916">$C510*P510</f>
        <v>0</v>
      </c>
      <c r="Q511" s="6">
        <f t="shared" ref="Q511" si="917">$C510*Q510</f>
        <v>0</v>
      </c>
      <c r="R511" s="6">
        <f t="shared" ref="R511:AB511" si="918">$C510*R510</f>
        <v>0</v>
      </c>
      <c r="S511" s="6">
        <f t="shared" si="918"/>
        <v>0</v>
      </c>
      <c r="T511" s="6">
        <f t="shared" si="918"/>
        <v>0</v>
      </c>
      <c r="U511" s="6">
        <f t="shared" si="918"/>
        <v>0</v>
      </c>
      <c r="V511" s="6">
        <f t="shared" si="918"/>
        <v>0</v>
      </c>
      <c r="W511" s="6">
        <f t="shared" si="918"/>
        <v>0</v>
      </c>
      <c r="X511" s="6">
        <f t="shared" si="918"/>
        <v>57728.230200000005</v>
      </c>
      <c r="Y511" s="6">
        <f t="shared" si="918"/>
        <v>2330.2698</v>
      </c>
      <c r="Z511" s="6">
        <f t="shared" si="918"/>
        <v>0</v>
      </c>
      <c r="AA511" s="6">
        <f t="shared" si="918"/>
        <v>0</v>
      </c>
      <c r="AB511" s="6">
        <f t="shared" si="918"/>
        <v>0</v>
      </c>
      <c r="AC511" s="67"/>
      <c r="AD511" s="55"/>
    </row>
    <row r="512" spans="1:30" s="52" customFormat="1">
      <c r="A512" s="96" t="s">
        <v>108</v>
      </c>
      <c r="B512" s="29">
        <f>6881142/2</f>
        <v>3440571</v>
      </c>
      <c r="C512" s="165">
        <f t="shared" si="828"/>
        <v>286714.25</v>
      </c>
      <c r="D512" s="38">
        <v>1.6500000000000001E-2</v>
      </c>
      <c r="E512" s="38">
        <v>0.1368</v>
      </c>
      <c r="F512" s="38">
        <v>5.7599999999999998E-2</v>
      </c>
      <c r="G512" s="38">
        <v>8.0399999999999999E-2</v>
      </c>
      <c r="H512" s="38">
        <v>4.1099999999999998E-2</v>
      </c>
      <c r="I512" s="38">
        <v>0.13389999999999999</v>
      </c>
      <c r="J512" s="38">
        <v>2.12E-2</v>
      </c>
      <c r="K512" s="38">
        <v>3.2500000000000001E-2</v>
      </c>
      <c r="L512" s="38">
        <v>1.7100000000000001E-2</v>
      </c>
      <c r="M512" s="38">
        <v>2.5999999999999999E-2</v>
      </c>
      <c r="N512" s="38">
        <v>0.13320000000000001</v>
      </c>
      <c r="O512" s="38">
        <v>1.89E-2</v>
      </c>
      <c r="P512" s="38">
        <v>0</v>
      </c>
      <c r="Q512" s="38">
        <v>3.8600000000000002E-2</v>
      </c>
      <c r="R512" s="38">
        <v>1.9E-2</v>
      </c>
      <c r="S512" s="38">
        <v>4.1999999999999997E-3</v>
      </c>
      <c r="T512" s="38">
        <v>5.3999999999999999E-2</v>
      </c>
      <c r="U512" s="38">
        <v>1.78E-2</v>
      </c>
      <c r="V512" s="38">
        <v>3.6700000000000003E-2</v>
      </c>
      <c r="W512" s="38">
        <v>4.7199999999999999E-2</v>
      </c>
      <c r="X512" s="38">
        <v>6.3899999999999998E-2</v>
      </c>
      <c r="Y512" s="38">
        <v>2.5999999999999999E-3</v>
      </c>
      <c r="Z512" s="5">
        <v>0</v>
      </c>
      <c r="AA512" s="5">
        <v>8.0000000000000004E-4</v>
      </c>
      <c r="AB512" s="5">
        <v>0</v>
      </c>
      <c r="AC512" s="67"/>
      <c r="AD512" s="55"/>
    </row>
    <row r="513" spans="1:30" s="52" customFormat="1">
      <c r="A513" s="97"/>
      <c r="B513" s="30"/>
      <c r="C513" s="165"/>
      <c r="D513" s="6">
        <f t="shared" ref="D513" si="919">$C512*D512</f>
        <v>4730.7851250000003</v>
      </c>
      <c r="E513" s="6">
        <f t="shared" ref="E513" si="920">$C512*E512</f>
        <v>39222.509400000003</v>
      </c>
      <c r="F513" s="6">
        <f t="shared" ref="F513:O513" si="921">$C512*F512</f>
        <v>16514.7408</v>
      </c>
      <c r="G513" s="6">
        <f t="shared" si="921"/>
        <v>23051.825700000001</v>
      </c>
      <c r="H513" s="6">
        <f t="shared" si="921"/>
        <v>11783.955674999999</v>
      </c>
      <c r="I513" s="6">
        <f t="shared" si="921"/>
        <v>38391.038074999997</v>
      </c>
      <c r="J513" s="6">
        <f t="shared" si="921"/>
        <v>6078.3420999999998</v>
      </c>
      <c r="K513" s="6">
        <f t="shared" si="921"/>
        <v>9318.2131250000002</v>
      </c>
      <c r="L513" s="6">
        <f t="shared" si="921"/>
        <v>4902.8136750000003</v>
      </c>
      <c r="M513" s="6">
        <f t="shared" si="921"/>
        <v>7454.5704999999998</v>
      </c>
      <c r="N513" s="6">
        <f t="shared" si="921"/>
        <v>38190.338100000001</v>
      </c>
      <c r="O513" s="6">
        <f t="shared" si="921"/>
        <v>5418.8993250000003</v>
      </c>
      <c r="P513" s="6">
        <f t="shared" ref="P513" si="922">$C512*P512</f>
        <v>0</v>
      </c>
      <c r="Q513" s="6">
        <f t="shared" ref="Q513" si="923">$C512*Q512</f>
        <v>11067.170050000001</v>
      </c>
      <c r="R513" s="6">
        <f t="shared" ref="R513:AB513" si="924">$C512*R512</f>
        <v>5447.5707499999999</v>
      </c>
      <c r="S513" s="6">
        <f t="shared" si="924"/>
        <v>1204.19985</v>
      </c>
      <c r="T513" s="6">
        <f t="shared" si="924"/>
        <v>15482.5695</v>
      </c>
      <c r="U513" s="6">
        <f t="shared" si="924"/>
        <v>5103.5136499999999</v>
      </c>
      <c r="V513" s="6">
        <f t="shared" si="924"/>
        <v>10522.412975000001</v>
      </c>
      <c r="W513" s="6">
        <f t="shared" si="924"/>
        <v>13532.9126</v>
      </c>
      <c r="X513" s="6">
        <f t="shared" si="924"/>
        <v>18321.040574999999</v>
      </c>
      <c r="Y513" s="6">
        <f t="shared" si="924"/>
        <v>745.45704999999998</v>
      </c>
      <c r="Z513" s="6">
        <f t="shared" si="924"/>
        <v>0</v>
      </c>
      <c r="AA513" s="6">
        <f t="shared" si="924"/>
        <v>229.37140000000002</v>
      </c>
      <c r="AB513" s="6">
        <f t="shared" si="924"/>
        <v>0</v>
      </c>
      <c r="AC513" s="67"/>
      <c r="AD513" s="55"/>
    </row>
    <row r="514" spans="1:30" s="52" customFormat="1">
      <c r="A514" s="96" t="s">
        <v>439</v>
      </c>
      <c r="B514" s="29">
        <f>6881142/2</f>
        <v>3440571</v>
      </c>
      <c r="C514" s="165">
        <f t="shared" si="828"/>
        <v>286714.25</v>
      </c>
      <c r="D514" s="5">
        <v>6.3399999999999998E-2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>
        <v>0.28539999999999999</v>
      </c>
      <c r="R514" s="5"/>
      <c r="S514" s="5">
        <v>4.9599999999999998E-2</v>
      </c>
      <c r="T514" s="5">
        <v>0.104</v>
      </c>
      <c r="U514" s="5"/>
      <c r="V514" s="5"/>
      <c r="W514" s="5"/>
      <c r="X514" s="5">
        <v>0.4783</v>
      </c>
      <c r="Y514" s="5">
        <v>1.9300000000000001E-2</v>
      </c>
      <c r="Z514" s="5"/>
      <c r="AA514" s="5"/>
      <c r="AB514" s="5"/>
      <c r="AC514" s="67"/>
      <c r="AD514" s="55"/>
    </row>
    <row r="515" spans="1:30" s="52" customFormat="1">
      <c r="A515" s="97"/>
      <c r="B515" s="12"/>
      <c r="C515" s="165"/>
      <c r="D515" s="6">
        <f t="shared" ref="D515" si="925">$C514*D514</f>
        <v>18177.68345</v>
      </c>
      <c r="E515" s="6">
        <f t="shared" ref="E515" si="926">$C514*E514</f>
        <v>0</v>
      </c>
      <c r="F515" s="6">
        <f t="shared" ref="F515:O515" si="927">$C514*F514</f>
        <v>0</v>
      </c>
      <c r="G515" s="6">
        <f t="shared" si="927"/>
        <v>0</v>
      </c>
      <c r="H515" s="6">
        <f t="shared" si="927"/>
        <v>0</v>
      </c>
      <c r="I515" s="6">
        <f t="shared" si="927"/>
        <v>0</v>
      </c>
      <c r="J515" s="6">
        <f t="shared" si="927"/>
        <v>0</v>
      </c>
      <c r="K515" s="6">
        <f t="shared" si="927"/>
        <v>0</v>
      </c>
      <c r="L515" s="6">
        <f t="shared" si="927"/>
        <v>0</v>
      </c>
      <c r="M515" s="6">
        <f t="shared" si="927"/>
        <v>0</v>
      </c>
      <c r="N515" s="6">
        <f t="shared" si="927"/>
        <v>0</v>
      </c>
      <c r="O515" s="6">
        <f t="shared" si="927"/>
        <v>0</v>
      </c>
      <c r="P515" s="6">
        <f t="shared" ref="P515" si="928">$C514*P514</f>
        <v>0</v>
      </c>
      <c r="Q515" s="6">
        <f t="shared" ref="Q515" si="929">$C514*Q514</f>
        <v>81828.246950000001</v>
      </c>
      <c r="R515" s="6">
        <f t="shared" ref="R515:AB515" si="930">$C514*R514</f>
        <v>0</v>
      </c>
      <c r="S515" s="6">
        <f t="shared" si="930"/>
        <v>14221.0268</v>
      </c>
      <c r="T515" s="6">
        <f t="shared" si="930"/>
        <v>29818.281999999999</v>
      </c>
      <c r="U515" s="6">
        <f t="shared" si="930"/>
        <v>0</v>
      </c>
      <c r="V515" s="6">
        <f t="shared" si="930"/>
        <v>0</v>
      </c>
      <c r="W515" s="6">
        <f t="shared" si="930"/>
        <v>0</v>
      </c>
      <c r="X515" s="6">
        <f t="shared" si="930"/>
        <v>137135.42577500001</v>
      </c>
      <c r="Y515" s="6">
        <f t="shared" si="930"/>
        <v>5533.5850250000003</v>
      </c>
      <c r="Z515" s="6">
        <f t="shared" si="930"/>
        <v>0</v>
      </c>
      <c r="AA515" s="6">
        <f t="shared" si="930"/>
        <v>0</v>
      </c>
      <c r="AB515" s="6">
        <f t="shared" si="930"/>
        <v>0</v>
      </c>
      <c r="AC515" s="67"/>
      <c r="AD515" s="55"/>
    </row>
    <row r="516" spans="1:30" s="52" customFormat="1">
      <c r="A516" s="96" t="s">
        <v>109</v>
      </c>
      <c r="B516" s="202">
        <v>1289383</v>
      </c>
      <c r="C516" s="165">
        <f t="shared" si="828"/>
        <v>107448.58</v>
      </c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>
        <v>0.94410000000000005</v>
      </c>
      <c r="Y516" s="40">
        <v>3.5299999999999998E-2</v>
      </c>
      <c r="Z516" s="40">
        <v>2.06E-2</v>
      </c>
      <c r="AA516" s="40">
        <v>0</v>
      </c>
      <c r="AB516" s="40">
        <v>0</v>
      </c>
      <c r="AC516" s="67"/>
      <c r="AD516" s="55"/>
    </row>
    <row r="517" spans="1:30" s="52" customFormat="1">
      <c r="A517" s="97"/>
      <c r="B517" s="74"/>
      <c r="C517" s="165"/>
      <c r="D517" s="39">
        <f t="shared" ref="D517" si="931">$C516*D516</f>
        <v>0</v>
      </c>
      <c r="E517" s="39">
        <f t="shared" ref="E517" si="932">$C516*E516</f>
        <v>0</v>
      </c>
      <c r="F517" s="39">
        <f t="shared" ref="F517:AB517" si="933">$C516*F516</f>
        <v>0</v>
      </c>
      <c r="G517" s="39">
        <f t="shared" si="933"/>
        <v>0</v>
      </c>
      <c r="H517" s="39">
        <f t="shared" si="933"/>
        <v>0</v>
      </c>
      <c r="I517" s="39">
        <f t="shared" si="933"/>
        <v>0</v>
      </c>
      <c r="J517" s="39">
        <f t="shared" si="933"/>
        <v>0</v>
      </c>
      <c r="K517" s="39">
        <f t="shared" si="933"/>
        <v>0</v>
      </c>
      <c r="L517" s="39">
        <f t="shared" si="933"/>
        <v>0</v>
      </c>
      <c r="M517" s="39">
        <f t="shared" si="933"/>
        <v>0</v>
      </c>
      <c r="N517" s="39">
        <f t="shared" si="933"/>
        <v>0</v>
      </c>
      <c r="O517" s="39">
        <f t="shared" si="933"/>
        <v>0</v>
      </c>
      <c r="P517" s="39">
        <f t="shared" si="933"/>
        <v>0</v>
      </c>
      <c r="Q517" s="39">
        <f t="shared" si="933"/>
        <v>0</v>
      </c>
      <c r="R517" s="39">
        <f t="shared" si="933"/>
        <v>0</v>
      </c>
      <c r="S517" s="39">
        <f t="shared" si="933"/>
        <v>0</v>
      </c>
      <c r="T517" s="39">
        <f t="shared" si="933"/>
        <v>0</v>
      </c>
      <c r="U517" s="39">
        <f t="shared" si="933"/>
        <v>0</v>
      </c>
      <c r="V517" s="39">
        <f t="shared" si="933"/>
        <v>0</v>
      </c>
      <c r="W517" s="39">
        <f t="shared" si="933"/>
        <v>0</v>
      </c>
      <c r="X517" s="39">
        <f t="shared" si="933"/>
        <v>101442.20437800001</v>
      </c>
      <c r="Y517" s="39">
        <f t="shared" si="933"/>
        <v>3792.934874</v>
      </c>
      <c r="Z517" s="39">
        <f t="shared" si="933"/>
        <v>2213.440748</v>
      </c>
      <c r="AA517" s="39">
        <f t="shared" si="933"/>
        <v>0</v>
      </c>
      <c r="AB517" s="39">
        <f t="shared" si="933"/>
        <v>0</v>
      </c>
      <c r="AC517" s="67"/>
      <c r="AD517" s="55"/>
    </row>
    <row r="518" spans="1:30" s="52" customFormat="1">
      <c r="A518" s="96" t="s">
        <v>110</v>
      </c>
      <c r="B518" s="202">
        <v>1666598</v>
      </c>
      <c r="C518" s="165">
        <f t="shared" si="828"/>
        <v>138883.17000000001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>
        <v>0.36349999999999999</v>
      </c>
      <c r="R518" s="5"/>
      <c r="S518" s="5">
        <v>0.188</v>
      </c>
      <c r="T518" s="5"/>
      <c r="U518" s="5"/>
      <c r="V518" s="5"/>
      <c r="W518" s="5"/>
      <c r="X518" s="5">
        <v>0.43240000000000001</v>
      </c>
      <c r="Y518" s="5">
        <v>1.61E-2</v>
      </c>
      <c r="Z518" s="5"/>
      <c r="AA518" s="5"/>
      <c r="AB518" s="5"/>
      <c r="AC518" s="67"/>
      <c r="AD518" s="55"/>
    </row>
    <row r="519" spans="1:30" s="52" customFormat="1">
      <c r="A519" s="97"/>
      <c r="B519" s="74"/>
      <c r="C519" s="165"/>
      <c r="D519" s="6">
        <f t="shared" ref="D519" si="934">$C518*D518</f>
        <v>0</v>
      </c>
      <c r="E519" s="6">
        <f t="shared" ref="E519" si="935">$C518*E518</f>
        <v>0</v>
      </c>
      <c r="F519" s="6">
        <f t="shared" ref="F519:AB519" si="936">$C518*F518</f>
        <v>0</v>
      </c>
      <c r="G519" s="6">
        <f t="shared" si="936"/>
        <v>0</v>
      </c>
      <c r="H519" s="6">
        <f t="shared" si="936"/>
        <v>0</v>
      </c>
      <c r="I519" s="6">
        <f t="shared" si="936"/>
        <v>0</v>
      </c>
      <c r="J519" s="6">
        <f t="shared" si="936"/>
        <v>0</v>
      </c>
      <c r="K519" s="6">
        <f t="shared" si="936"/>
        <v>0</v>
      </c>
      <c r="L519" s="6">
        <f t="shared" si="936"/>
        <v>0</v>
      </c>
      <c r="M519" s="6">
        <f t="shared" si="936"/>
        <v>0</v>
      </c>
      <c r="N519" s="6">
        <f t="shared" si="936"/>
        <v>0</v>
      </c>
      <c r="O519" s="6">
        <f t="shared" si="936"/>
        <v>0</v>
      </c>
      <c r="P519" s="6">
        <f t="shared" si="936"/>
        <v>0</v>
      </c>
      <c r="Q519" s="6">
        <f t="shared" si="936"/>
        <v>50484.032295000005</v>
      </c>
      <c r="R519" s="6">
        <f t="shared" si="936"/>
        <v>0</v>
      </c>
      <c r="S519" s="6">
        <f t="shared" si="936"/>
        <v>26110.035960000001</v>
      </c>
      <c r="T519" s="6">
        <f t="shared" si="936"/>
        <v>0</v>
      </c>
      <c r="U519" s="6">
        <f t="shared" si="936"/>
        <v>0</v>
      </c>
      <c r="V519" s="6">
        <f t="shared" si="936"/>
        <v>0</v>
      </c>
      <c r="W519" s="6">
        <f t="shared" si="936"/>
        <v>0</v>
      </c>
      <c r="X519" s="6">
        <f t="shared" si="936"/>
        <v>60053.082708000009</v>
      </c>
      <c r="Y519" s="6">
        <f t="shared" si="936"/>
        <v>2236.019037</v>
      </c>
      <c r="Z519" s="6">
        <f t="shared" si="936"/>
        <v>0</v>
      </c>
      <c r="AA519" s="6">
        <f t="shared" si="936"/>
        <v>0</v>
      </c>
      <c r="AB519" s="6">
        <f t="shared" si="936"/>
        <v>0</v>
      </c>
      <c r="AC519" s="67"/>
      <c r="AD519" s="55"/>
    </row>
    <row r="520" spans="1:30" s="52" customFormat="1">
      <c r="A520" s="96" t="s">
        <v>111</v>
      </c>
      <c r="B520" s="202">
        <v>575375</v>
      </c>
      <c r="C520" s="165">
        <f t="shared" si="828"/>
        <v>47947.92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>
        <v>0.39410000000000001</v>
      </c>
      <c r="R520" s="5"/>
      <c r="S520" s="5">
        <v>0.20380000000000001</v>
      </c>
      <c r="T520" s="5"/>
      <c r="U520" s="5"/>
      <c r="V520" s="5"/>
      <c r="W520" s="5"/>
      <c r="X520" s="5">
        <v>0.3876</v>
      </c>
      <c r="Y520" s="5">
        <v>1.4500000000000001E-2</v>
      </c>
      <c r="Z520" s="5"/>
      <c r="AA520" s="5"/>
      <c r="AB520" s="5"/>
      <c r="AC520" s="67"/>
      <c r="AD520" s="55"/>
    </row>
    <row r="521" spans="1:30" s="52" customFormat="1">
      <c r="A521" s="97"/>
      <c r="B521" s="74"/>
      <c r="C521" s="165"/>
      <c r="D521" s="6">
        <f t="shared" ref="D521" si="937">$C520*D520</f>
        <v>0</v>
      </c>
      <c r="E521" s="6">
        <f t="shared" ref="E521" si="938">$C520*E520</f>
        <v>0</v>
      </c>
      <c r="F521" s="6">
        <f t="shared" ref="F521:AB521" si="939">$C520*F520</f>
        <v>0</v>
      </c>
      <c r="G521" s="6">
        <f t="shared" si="939"/>
        <v>0</v>
      </c>
      <c r="H521" s="6">
        <f t="shared" si="939"/>
        <v>0</v>
      </c>
      <c r="I521" s="6">
        <f t="shared" si="939"/>
        <v>0</v>
      </c>
      <c r="J521" s="6">
        <f t="shared" si="939"/>
        <v>0</v>
      </c>
      <c r="K521" s="6">
        <f t="shared" si="939"/>
        <v>0</v>
      </c>
      <c r="L521" s="6">
        <f t="shared" si="939"/>
        <v>0</v>
      </c>
      <c r="M521" s="6">
        <f t="shared" si="939"/>
        <v>0</v>
      </c>
      <c r="N521" s="6">
        <f t="shared" si="939"/>
        <v>0</v>
      </c>
      <c r="O521" s="6">
        <f t="shared" si="939"/>
        <v>0</v>
      </c>
      <c r="P521" s="6">
        <f t="shared" si="939"/>
        <v>0</v>
      </c>
      <c r="Q521" s="6">
        <f t="shared" si="939"/>
        <v>18896.275271999999</v>
      </c>
      <c r="R521" s="6">
        <f t="shared" si="939"/>
        <v>0</v>
      </c>
      <c r="S521" s="6">
        <f t="shared" si="939"/>
        <v>9771.7860959999998</v>
      </c>
      <c r="T521" s="6">
        <f t="shared" si="939"/>
        <v>0</v>
      </c>
      <c r="U521" s="6">
        <f t="shared" si="939"/>
        <v>0</v>
      </c>
      <c r="V521" s="6">
        <f t="shared" si="939"/>
        <v>0</v>
      </c>
      <c r="W521" s="6">
        <f t="shared" si="939"/>
        <v>0</v>
      </c>
      <c r="X521" s="6">
        <f t="shared" si="939"/>
        <v>18584.613792</v>
      </c>
      <c r="Y521" s="6">
        <f t="shared" si="939"/>
        <v>695.24483999999995</v>
      </c>
      <c r="Z521" s="6">
        <f t="shared" si="939"/>
        <v>0</v>
      </c>
      <c r="AA521" s="6">
        <f t="shared" si="939"/>
        <v>0</v>
      </c>
      <c r="AB521" s="6">
        <f t="shared" si="939"/>
        <v>0</v>
      </c>
      <c r="AC521" s="67"/>
      <c r="AD521" s="55"/>
    </row>
    <row r="522" spans="1:30" s="52" customFormat="1">
      <c r="A522" s="96" t="s">
        <v>112</v>
      </c>
      <c r="B522" s="202">
        <v>5637829</v>
      </c>
      <c r="C522" s="165">
        <f t="shared" si="828"/>
        <v>469819.08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>
        <v>0.2349</v>
      </c>
      <c r="R522" s="5"/>
      <c r="S522" s="5">
        <v>1.61E-2</v>
      </c>
      <c r="T522" s="5"/>
      <c r="U522" s="5">
        <v>5.3699999999999998E-2</v>
      </c>
      <c r="V522" s="5"/>
      <c r="W522" s="5"/>
      <c r="X522" s="5">
        <v>0.67030000000000001</v>
      </c>
      <c r="Y522" s="5">
        <v>2.5000000000000001E-2</v>
      </c>
      <c r="Z522" s="5"/>
      <c r="AA522" s="5"/>
      <c r="AB522" s="5"/>
      <c r="AC522" s="67"/>
      <c r="AD522" s="55"/>
    </row>
    <row r="523" spans="1:30" s="52" customFormat="1">
      <c r="A523" s="97"/>
      <c r="B523" s="74"/>
      <c r="C523" s="165"/>
      <c r="D523" s="6">
        <f t="shared" ref="D523" si="940">$C522*D522</f>
        <v>0</v>
      </c>
      <c r="E523" s="6">
        <f t="shared" ref="E523" si="941">$C522*E522</f>
        <v>0</v>
      </c>
      <c r="F523" s="6">
        <f t="shared" ref="F523:AB523" si="942">$C522*F522</f>
        <v>0</v>
      </c>
      <c r="G523" s="6">
        <f t="shared" si="942"/>
        <v>0</v>
      </c>
      <c r="H523" s="6">
        <f t="shared" si="942"/>
        <v>0</v>
      </c>
      <c r="I523" s="6">
        <f t="shared" si="942"/>
        <v>0</v>
      </c>
      <c r="J523" s="6">
        <f t="shared" si="942"/>
        <v>0</v>
      </c>
      <c r="K523" s="6">
        <f t="shared" si="942"/>
        <v>0</v>
      </c>
      <c r="L523" s="6">
        <f t="shared" si="942"/>
        <v>0</v>
      </c>
      <c r="M523" s="6">
        <f t="shared" si="942"/>
        <v>0</v>
      </c>
      <c r="N523" s="6">
        <f t="shared" si="942"/>
        <v>0</v>
      </c>
      <c r="O523" s="6">
        <f t="shared" si="942"/>
        <v>0</v>
      </c>
      <c r="P523" s="6">
        <f t="shared" si="942"/>
        <v>0</v>
      </c>
      <c r="Q523" s="6">
        <f t="shared" si="942"/>
        <v>110360.501892</v>
      </c>
      <c r="R523" s="6">
        <f t="shared" si="942"/>
        <v>0</v>
      </c>
      <c r="S523" s="6">
        <f t="shared" si="942"/>
        <v>7564.0871880000004</v>
      </c>
      <c r="T523" s="6">
        <f t="shared" si="942"/>
        <v>0</v>
      </c>
      <c r="U523" s="6">
        <f t="shared" si="942"/>
        <v>25229.284596000001</v>
      </c>
      <c r="V523" s="6">
        <f t="shared" si="942"/>
        <v>0</v>
      </c>
      <c r="W523" s="6">
        <f t="shared" si="942"/>
        <v>0</v>
      </c>
      <c r="X523" s="6">
        <f t="shared" si="942"/>
        <v>314919.72932400001</v>
      </c>
      <c r="Y523" s="6">
        <f t="shared" si="942"/>
        <v>11745.477000000001</v>
      </c>
      <c r="Z523" s="6">
        <f t="shared" si="942"/>
        <v>0</v>
      </c>
      <c r="AA523" s="6">
        <f t="shared" si="942"/>
        <v>0</v>
      </c>
      <c r="AB523" s="6">
        <f t="shared" si="942"/>
        <v>0</v>
      </c>
      <c r="AC523" s="67"/>
      <c r="AD523" s="55"/>
    </row>
    <row r="524" spans="1:30" s="52" customFormat="1">
      <c r="A524" s="96" t="s">
        <v>113</v>
      </c>
      <c r="B524" s="203">
        <v>33106574</v>
      </c>
      <c r="C524" s="165">
        <f t="shared" si="828"/>
        <v>2758881.17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>
        <v>0.96179999999999999</v>
      </c>
      <c r="Y524" s="5">
        <v>3.8199999999999998E-2</v>
      </c>
      <c r="Z524" s="5"/>
      <c r="AA524" s="5"/>
      <c r="AB524" s="5"/>
      <c r="AC524" s="67"/>
      <c r="AD524" s="55"/>
    </row>
    <row r="525" spans="1:30" s="52" customFormat="1">
      <c r="A525" s="97"/>
      <c r="B525" s="74"/>
      <c r="C525" s="165"/>
      <c r="D525" s="6">
        <f t="shared" ref="D525" si="943">$C524*D524</f>
        <v>0</v>
      </c>
      <c r="E525" s="6">
        <f t="shared" ref="E525" si="944">$C524*E524</f>
        <v>0</v>
      </c>
      <c r="F525" s="6">
        <f t="shared" ref="F525:AB525" si="945">$C524*F524</f>
        <v>0</v>
      </c>
      <c r="G525" s="6">
        <f t="shared" si="945"/>
        <v>0</v>
      </c>
      <c r="H525" s="6">
        <f t="shared" si="945"/>
        <v>0</v>
      </c>
      <c r="I525" s="6">
        <f t="shared" si="945"/>
        <v>0</v>
      </c>
      <c r="J525" s="6">
        <f t="shared" si="945"/>
        <v>0</v>
      </c>
      <c r="K525" s="6">
        <f t="shared" si="945"/>
        <v>0</v>
      </c>
      <c r="L525" s="6">
        <f t="shared" si="945"/>
        <v>0</v>
      </c>
      <c r="M525" s="6">
        <f t="shared" si="945"/>
        <v>0</v>
      </c>
      <c r="N525" s="6">
        <f t="shared" si="945"/>
        <v>0</v>
      </c>
      <c r="O525" s="6">
        <f t="shared" si="945"/>
        <v>0</v>
      </c>
      <c r="P525" s="6">
        <f t="shared" si="945"/>
        <v>0</v>
      </c>
      <c r="Q525" s="6">
        <f t="shared" si="945"/>
        <v>0</v>
      </c>
      <c r="R525" s="6">
        <f t="shared" si="945"/>
        <v>0</v>
      </c>
      <c r="S525" s="6">
        <f t="shared" si="945"/>
        <v>0</v>
      </c>
      <c r="T525" s="6">
        <f t="shared" si="945"/>
        <v>0</v>
      </c>
      <c r="U525" s="6">
        <f t="shared" si="945"/>
        <v>0</v>
      </c>
      <c r="V525" s="6">
        <f t="shared" si="945"/>
        <v>0</v>
      </c>
      <c r="W525" s="6">
        <f t="shared" si="945"/>
        <v>0</v>
      </c>
      <c r="X525" s="6">
        <f t="shared" si="945"/>
        <v>2653491.909306</v>
      </c>
      <c r="Y525" s="6">
        <f t="shared" si="945"/>
        <v>105389.260694</v>
      </c>
      <c r="Z525" s="6">
        <f t="shared" si="945"/>
        <v>0</v>
      </c>
      <c r="AA525" s="6">
        <f t="shared" si="945"/>
        <v>0</v>
      </c>
      <c r="AB525" s="6">
        <f t="shared" si="945"/>
        <v>0</v>
      </c>
      <c r="AC525" s="67"/>
      <c r="AD525" s="55"/>
    </row>
    <row r="526" spans="1:30" s="52" customFormat="1">
      <c r="A526" s="96" t="s">
        <v>114</v>
      </c>
      <c r="B526" s="203">
        <v>33958598</v>
      </c>
      <c r="C526" s="165">
        <f t="shared" si="828"/>
        <v>2829883.17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>
        <v>0.96179999999999999</v>
      </c>
      <c r="Y526" s="5">
        <v>3.8199999999999998E-2</v>
      </c>
      <c r="Z526" s="5"/>
      <c r="AA526" s="5"/>
      <c r="AB526" s="5"/>
      <c r="AC526" s="67"/>
      <c r="AD526" s="55"/>
    </row>
    <row r="527" spans="1:30" s="52" customFormat="1">
      <c r="A527" s="97"/>
      <c r="B527" s="74"/>
      <c r="C527" s="165"/>
      <c r="D527" s="6">
        <f t="shared" ref="D527" si="946">$C526*D526</f>
        <v>0</v>
      </c>
      <c r="E527" s="6">
        <f t="shared" ref="E527" si="947">$C526*E526</f>
        <v>0</v>
      </c>
      <c r="F527" s="6">
        <f t="shared" ref="F527:AB527" si="948">$C526*F526</f>
        <v>0</v>
      </c>
      <c r="G527" s="6">
        <f t="shared" si="948"/>
        <v>0</v>
      </c>
      <c r="H527" s="6">
        <f t="shared" si="948"/>
        <v>0</v>
      </c>
      <c r="I527" s="6">
        <f t="shared" si="948"/>
        <v>0</v>
      </c>
      <c r="J527" s="6">
        <f t="shared" si="948"/>
        <v>0</v>
      </c>
      <c r="K527" s="6">
        <f t="shared" si="948"/>
        <v>0</v>
      </c>
      <c r="L527" s="6">
        <f t="shared" si="948"/>
        <v>0</v>
      </c>
      <c r="M527" s="6">
        <f t="shared" si="948"/>
        <v>0</v>
      </c>
      <c r="N527" s="6">
        <f t="shared" si="948"/>
        <v>0</v>
      </c>
      <c r="O527" s="6">
        <f t="shared" si="948"/>
        <v>0</v>
      </c>
      <c r="P527" s="6">
        <f t="shared" si="948"/>
        <v>0</v>
      </c>
      <c r="Q527" s="6">
        <f t="shared" si="948"/>
        <v>0</v>
      </c>
      <c r="R527" s="6">
        <f t="shared" si="948"/>
        <v>0</v>
      </c>
      <c r="S527" s="6">
        <f t="shared" si="948"/>
        <v>0</v>
      </c>
      <c r="T527" s="6">
        <f t="shared" si="948"/>
        <v>0</v>
      </c>
      <c r="U527" s="6">
        <f t="shared" si="948"/>
        <v>0</v>
      </c>
      <c r="V527" s="6">
        <f t="shared" si="948"/>
        <v>0</v>
      </c>
      <c r="W527" s="6">
        <f t="shared" si="948"/>
        <v>0</v>
      </c>
      <c r="X527" s="6">
        <f t="shared" si="948"/>
        <v>2721781.6329059997</v>
      </c>
      <c r="Y527" s="6">
        <f t="shared" si="948"/>
        <v>108101.53709399998</v>
      </c>
      <c r="Z527" s="6">
        <f t="shared" si="948"/>
        <v>0</v>
      </c>
      <c r="AA527" s="6">
        <f t="shared" si="948"/>
        <v>0</v>
      </c>
      <c r="AB527" s="6">
        <f t="shared" si="948"/>
        <v>0</v>
      </c>
      <c r="AC527" s="67"/>
      <c r="AD527" s="55"/>
    </row>
    <row r="528" spans="1:30" s="52" customFormat="1">
      <c r="A528" s="96" t="s">
        <v>115</v>
      </c>
      <c r="B528" s="202">
        <v>1998033</v>
      </c>
      <c r="C528" s="165">
        <f t="shared" si="828"/>
        <v>166502.75</v>
      </c>
      <c r="D528" s="148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>
        <v>1.4E-3</v>
      </c>
      <c r="Q528" s="149"/>
      <c r="R528" s="149"/>
      <c r="S528" s="149"/>
      <c r="T528" s="149"/>
      <c r="U528" s="149"/>
      <c r="V528" s="149"/>
      <c r="W528" s="149"/>
      <c r="X528" s="40">
        <v>0.95830000000000004</v>
      </c>
      <c r="Y528" s="40">
        <v>3.8100000000000002E-2</v>
      </c>
      <c r="Z528" s="149">
        <v>2.2000000000000001E-3</v>
      </c>
      <c r="AA528" s="149">
        <v>0</v>
      </c>
      <c r="AB528" s="149">
        <v>0</v>
      </c>
      <c r="AC528" s="67"/>
      <c r="AD528" s="55"/>
    </row>
    <row r="529" spans="1:30" s="52" customFormat="1">
      <c r="A529" s="97"/>
      <c r="B529" s="74"/>
      <c r="C529" s="165"/>
      <c r="D529" s="39">
        <f t="shared" ref="D529" si="949">$C528*D528</f>
        <v>0</v>
      </c>
      <c r="E529" s="39">
        <f t="shared" ref="E529" si="950">$C528*E528</f>
        <v>0</v>
      </c>
      <c r="F529" s="39">
        <f t="shared" ref="F529:AB529" si="951">$C528*F528</f>
        <v>0</v>
      </c>
      <c r="G529" s="39">
        <f t="shared" si="951"/>
        <v>0</v>
      </c>
      <c r="H529" s="39">
        <f t="shared" si="951"/>
        <v>0</v>
      </c>
      <c r="I529" s="39">
        <f t="shared" si="951"/>
        <v>0</v>
      </c>
      <c r="J529" s="39">
        <f t="shared" si="951"/>
        <v>0</v>
      </c>
      <c r="K529" s="39">
        <f t="shared" si="951"/>
        <v>0</v>
      </c>
      <c r="L529" s="39">
        <f t="shared" si="951"/>
        <v>0</v>
      </c>
      <c r="M529" s="39">
        <f t="shared" si="951"/>
        <v>0</v>
      </c>
      <c r="N529" s="39">
        <f t="shared" si="951"/>
        <v>0</v>
      </c>
      <c r="O529" s="39">
        <f t="shared" si="951"/>
        <v>0</v>
      </c>
      <c r="P529" s="39">
        <f t="shared" si="951"/>
        <v>233.10384999999999</v>
      </c>
      <c r="Q529" s="39">
        <f t="shared" si="951"/>
        <v>0</v>
      </c>
      <c r="R529" s="39">
        <f t="shared" si="951"/>
        <v>0</v>
      </c>
      <c r="S529" s="39">
        <f t="shared" si="951"/>
        <v>0</v>
      </c>
      <c r="T529" s="39">
        <f t="shared" si="951"/>
        <v>0</v>
      </c>
      <c r="U529" s="39">
        <f t="shared" si="951"/>
        <v>0</v>
      </c>
      <c r="V529" s="39">
        <f t="shared" si="951"/>
        <v>0</v>
      </c>
      <c r="W529" s="39">
        <f t="shared" si="951"/>
        <v>0</v>
      </c>
      <c r="X529" s="39">
        <f t="shared" si="951"/>
        <v>159559.58532499999</v>
      </c>
      <c r="Y529" s="39">
        <f t="shared" si="951"/>
        <v>6343.7547750000003</v>
      </c>
      <c r="Z529" s="39">
        <f t="shared" si="951"/>
        <v>366.30605000000003</v>
      </c>
      <c r="AA529" s="39">
        <f t="shared" si="951"/>
        <v>0</v>
      </c>
      <c r="AB529" s="39">
        <f t="shared" si="951"/>
        <v>0</v>
      </c>
      <c r="AC529" s="67"/>
      <c r="AD529" s="55"/>
    </row>
    <row r="530" spans="1:30" s="52" customFormat="1">
      <c r="A530" s="96" t="s">
        <v>212</v>
      </c>
      <c r="B530" s="75">
        <v>4384383</v>
      </c>
      <c r="C530" s="165">
        <f t="shared" si="828"/>
        <v>365365.25</v>
      </c>
      <c r="D530" s="27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5">
        <v>0.96179999999999999</v>
      </c>
      <c r="Y530" s="5">
        <v>3.8199999999999998E-2</v>
      </c>
      <c r="Z530" s="10"/>
      <c r="AA530" s="10"/>
      <c r="AB530" s="10"/>
      <c r="AC530" s="67"/>
      <c r="AD530" s="55"/>
    </row>
    <row r="531" spans="1:30" s="52" customFormat="1">
      <c r="A531" s="97"/>
      <c r="B531" s="74"/>
      <c r="C531" s="165"/>
      <c r="D531" s="6">
        <f t="shared" ref="D531" si="952">$C530*D530</f>
        <v>0</v>
      </c>
      <c r="E531" s="6">
        <f t="shared" ref="E531" si="953">$C530*E530</f>
        <v>0</v>
      </c>
      <c r="F531" s="6">
        <f t="shared" ref="F531:N531" si="954">$C530*F530</f>
        <v>0</v>
      </c>
      <c r="G531" s="6">
        <f t="shared" si="954"/>
        <v>0</v>
      </c>
      <c r="H531" s="6">
        <f t="shared" si="954"/>
        <v>0</v>
      </c>
      <c r="I531" s="6">
        <f t="shared" si="954"/>
        <v>0</v>
      </c>
      <c r="J531" s="6">
        <f t="shared" si="954"/>
        <v>0</v>
      </c>
      <c r="K531" s="6">
        <f t="shared" si="954"/>
        <v>0</v>
      </c>
      <c r="L531" s="6">
        <f t="shared" si="954"/>
        <v>0</v>
      </c>
      <c r="M531" s="6">
        <f t="shared" si="954"/>
        <v>0</v>
      </c>
      <c r="N531" s="6">
        <f t="shared" si="954"/>
        <v>0</v>
      </c>
      <c r="O531" s="6">
        <f t="shared" ref="O531" si="955">$C530*O530</f>
        <v>0</v>
      </c>
      <c r="P531" s="6">
        <f t="shared" ref="P531" si="956">$C530*P530</f>
        <v>0</v>
      </c>
      <c r="Q531" s="6">
        <f t="shared" ref="Q531:AB531" si="957">$C530*Q530</f>
        <v>0</v>
      </c>
      <c r="R531" s="6">
        <f t="shared" si="957"/>
        <v>0</v>
      </c>
      <c r="S531" s="6">
        <f t="shared" si="957"/>
        <v>0</v>
      </c>
      <c r="T531" s="6">
        <f t="shared" si="957"/>
        <v>0</v>
      </c>
      <c r="U531" s="6">
        <f t="shared" si="957"/>
        <v>0</v>
      </c>
      <c r="V531" s="6">
        <f t="shared" si="957"/>
        <v>0</v>
      </c>
      <c r="W531" s="6">
        <f t="shared" si="957"/>
        <v>0</v>
      </c>
      <c r="X531" s="6">
        <f t="shared" si="957"/>
        <v>351408.29745000001</v>
      </c>
      <c r="Y531" s="6">
        <f t="shared" si="957"/>
        <v>13956.95255</v>
      </c>
      <c r="Z531" s="6">
        <f t="shared" si="957"/>
        <v>0</v>
      </c>
      <c r="AA531" s="6">
        <f t="shared" si="957"/>
        <v>0</v>
      </c>
      <c r="AB531" s="6">
        <f t="shared" si="957"/>
        <v>0</v>
      </c>
      <c r="AC531" s="67"/>
      <c r="AD531" s="55"/>
    </row>
    <row r="532" spans="1:30" s="52" customFormat="1">
      <c r="A532" s="96" t="s">
        <v>213</v>
      </c>
      <c r="B532" s="75">
        <v>1158033</v>
      </c>
      <c r="C532" s="165">
        <f t="shared" si="828"/>
        <v>96502.75</v>
      </c>
      <c r="D532" s="148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>
        <v>7.4999999999999997E-3</v>
      </c>
      <c r="Q532" s="149">
        <v>0.1031</v>
      </c>
      <c r="R532" s="149"/>
      <c r="S532" s="149">
        <v>9.7999999999999997E-3</v>
      </c>
      <c r="T532" s="149">
        <v>0.30809999999999998</v>
      </c>
      <c r="U532" s="149"/>
      <c r="V532" s="149"/>
      <c r="W532" s="149"/>
      <c r="X532" s="40">
        <v>0.54169999999999996</v>
      </c>
      <c r="Y532" s="40">
        <v>2.1600000000000001E-2</v>
      </c>
      <c r="Z532" s="149">
        <v>8.2000000000000007E-3</v>
      </c>
      <c r="AA532" s="149">
        <v>0</v>
      </c>
      <c r="AB532" s="149">
        <v>0</v>
      </c>
      <c r="AC532" s="67"/>
      <c r="AD532" s="55"/>
    </row>
    <row r="533" spans="1:30" s="52" customFormat="1">
      <c r="A533" s="97"/>
      <c r="B533" s="74"/>
      <c r="C533" s="165"/>
      <c r="D533" s="39">
        <f t="shared" ref="D533" si="958">$C532*D532</f>
        <v>0</v>
      </c>
      <c r="E533" s="39">
        <f t="shared" ref="E533" si="959">$C532*E532</f>
        <v>0</v>
      </c>
      <c r="F533" s="39">
        <f t="shared" ref="F533:AB533" si="960">$C532*F532</f>
        <v>0</v>
      </c>
      <c r="G533" s="39">
        <f t="shared" si="960"/>
        <v>0</v>
      </c>
      <c r="H533" s="39">
        <f t="shared" si="960"/>
        <v>0</v>
      </c>
      <c r="I533" s="39">
        <f t="shared" si="960"/>
        <v>0</v>
      </c>
      <c r="J533" s="39">
        <f t="shared" si="960"/>
        <v>0</v>
      </c>
      <c r="K533" s="39">
        <f t="shared" si="960"/>
        <v>0</v>
      </c>
      <c r="L533" s="39">
        <f t="shared" si="960"/>
        <v>0</v>
      </c>
      <c r="M533" s="39">
        <f t="shared" si="960"/>
        <v>0</v>
      </c>
      <c r="N533" s="39">
        <f t="shared" si="960"/>
        <v>0</v>
      </c>
      <c r="O533" s="39">
        <f t="shared" si="960"/>
        <v>0</v>
      </c>
      <c r="P533" s="39">
        <f t="shared" si="960"/>
        <v>723.770625</v>
      </c>
      <c r="Q533" s="39">
        <f t="shared" si="960"/>
        <v>9949.4335250000004</v>
      </c>
      <c r="R533" s="39">
        <f t="shared" si="960"/>
        <v>0</v>
      </c>
      <c r="S533" s="39">
        <f t="shared" si="960"/>
        <v>945.72694999999999</v>
      </c>
      <c r="T533" s="39">
        <f t="shared" si="960"/>
        <v>29732.497274999998</v>
      </c>
      <c r="U533" s="39">
        <f t="shared" si="960"/>
        <v>0</v>
      </c>
      <c r="V533" s="39">
        <f t="shared" si="960"/>
        <v>0</v>
      </c>
      <c r="W533" s="39">
        <f t="shared" si="960"/>
        <v>0</v>
      </c>
      <c r="X533" s="39">
        <f t="shared" si="960"/>
        <v>52275.539674999993</v>
      </c>
      <c r="Y533" s="39">
        <f t="shared" si="960"/>
        <v>2084.4594000000002</v>
      </c>
      <c r="Z533" s="39">
        <f t="shared" si="960"/>
        <v>791.32255000000009</v>
      </c>
      <c r="AA533" s="39">
        <f t="shared" si="960"/>
        <v>0</v>
      </c>
      <c r="AB533" s="39">
        <f t="shared" si="960"/>
        <v>0</v>
      </c>
      <c r="AC533" s="67"/>
      <c r="AD533" s="55"/>
    </row>
    <row r="534" spans="1:30" s="52" customFormat="1">
      <c r="A534" s="96" t="s">
        <v>239</v>
      </c>
      <c r="B534" s="75">
        <v>1881520</v>
      </c>
      <c r="C534" s="165">
        <f t="shared" si="828"/>
        <v>156793.32999999999</v>
      </c>
      <c r="D534" s="27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>
        <v>0.36449999999999999</v>
      </c>
      <c r="U534" s="10"/>
      <c r="V534" s="10"/>
      <c r="W534" s="10"/>
      <c r="X534" s="5">
        <v>0.61109999999999998</v>
      </c>
      <c r="Y534" s="5">
        <v>2.4400000000000002E-2</v>
      </c>
      <c r="Z534" s="10"/>
      <c r="AA534" s="10"/>
      <c r="AB534" s="10"/>
      <c r="AC534" s="67"/>
      <c r="AD534" s="55"/>
    </row>
    <row r="535" spans="1:30" s="52" customFormat="1">
      <c r="A535" s="97"/>
      <c r="B535" s="74"/>
      <c r="C535" s="165"/>
      <c r="D535" s="6">
        <f t="shared" ref="D535" si="961">$C534*D534</f>
        <v>0</v>
      </c>
      <c r="E535" s="6">
        <f t="shared" ref="E535" si="962">$C534*E534</f>
        <v>0</v>
      </c>
      <c r="F535" s="6">
        <f t="shared" ref="F535:N535" si="963">$C534*F534</f>
        <v>0</v>
      </c>
      <c r="G535" s="6">
        <f t="shared" si="963"/>
        <v>0</v>
      </c>
      <c r="H535" s="6">
        <f t="shared" si="963"/>
        <v>0</v>
      </c>
      <c r="I535" s="6">
        <f t="shared" si="963"/>
        <v>0</v>
      </c>
      <c r="J535" s="6">
        <f t="shared" si="963"/>
        <v>0</v>
      </c>
      <c r="K535" s="6">
        <f t="shared" si="963"/>
        <v>0</v>
      </c>
      <c r="L535" s="6">
        <f t="shared" si="963"/>
        <v>0</v>
      </c>
      <c r="M535" s="6">
        <f t="shared" si="963"/>
        <v>0</v>
      </c>
      <c r="N535" s="6">
        <f t="shared" si="963"/>
        <v>0</v>
      </c>
      <c r="O535" s="6">
        <f t="shared" ref="O535" si="964">$C534*O534</f>
        <v>0</v>
      </c>
      <c r="P535" s="6">
        <f t="shared" ref="P535" si="965">$C534*P534</f>
        <v>0</v>
      </c>
      <c r="Q535" s="6">
        <f t="shared" ref="Q535:AB535" si="966">$C534*Q534</f>
        <v>0</v>
      </c>
      <c r="R535" s="6">
        <f t="shared" si="966"/>
        <v>0</v>
      </c>
      <c r="S535" s="6">
        <f t="shared" si="966"/>
        <v>0</v>
      </c>
      <c r="T535" s="6">
        <f t="shared" si="966"/>
        <v>57151.168784999994</v>
      </c>
      <c r="U535" s="6">
        <f t="shared" si="966"/>
        <v>0</v>
      </c>
      <c r="V535" s="6">
        <f t="shared" si="966"/>
        <v>0</v>
      </c>
      <c r="W535" s="6">
        <f t="shared" si="966"/>
        <v>0</v>
      </c>
      <c r="X535" s="6">
        <f t="shared" si="966"/>
        <v>95816.40396299999</v>
      </c>
      <c r="Y535" s="6">
        <f t="shared" si="966"/>
        <v>3825.7572519999999</v>
      </c>
      <c r="Z535" s="6">
        <f t="shared" si="966"/>
        <v>0</v>
      </c>
      <c r="AA535" s="6">
        <f t="shared" si="966"/>
        <v>0</v>
      </c>
      <c r="AB535" s="6">
        <f t="shared" si="966"/>
        <v>0</v>
      </c>
      <c r="AC535" s="67"/>
      <c r="AD535" s="55"/>
    </row>
    <row r="536" spans="1:30" s="52" customFormat="1">
      <c r="A536" s="96" t="s">
        <v>116</v>
      </c>
      <c r="B536" s="204">
        <v>60933108</v>
      </c>
      <c r="C536" s="165">
        <f t="shared" ref="C536:C598" si="967">ROUND(B536/12,2)</f>
        <v>5077759</v>
      </c>
      <c r="D536" s="148">
        <v>2.3E-3</v>
      </c>
      <c r="E536" s="149"/>
      <c r="F536" s="149"/>
      <c r="G536" s="149"/>
      <c r="H536" s="149">
        <v>9.7000000000000003E-3</v>
      </c>
      <c r="I536" s="149">
        <v>2.3199999999999998E-2</v>
      </c>
      <c r="J536" s="149">
        <v>1.2999999999999999E-3</v>
      </c>
      <c r="K536" s="149"/>
      <c r="L536" s="149"/>
      <c r="M536" s="149"/>
      <c r="N536" s="149"/>
      <c r="O536" s="149"/>
      <c r="P536" s="149">
        <v>0.1605</v>
      </c>
      <c r="Q536" s="149">
        <v>1.17E-2</v>
      </c>
      <c r="R536" s="149"/>
      <c r="S536" s="149">
        <v>6.9999999999999999E-4</v>
      </c>
      <c r="T536" s="149"/>
      <c r="U536" s="149">
        <v>2.9700000000000001E-2</v>
      </c>
      <c r="V536" s="149">
        <v>1.04E-2</v>
      </c>
      <c r="W536" s="149"/>
      <c r="X536" s="149">
        <v>0.7016</v>
      </c>
      <c r="Y536" s="150">
        <v>2.7799999999999998E-2</v>
      </c>
      <c r="Z536" s="149">
        <v>2.1100000000000001E-2</v>
      </c>
      <c r="AA536" s="149">
        <v>0</v>
      </c>
      <c r="AB536" s="149">
        <v>0</v>
      </c>
      <c r="AC536" s="67"/>
      <c r="AD536" s="55"/>
    </row>
    <row r="537" spans="1:30" s="52" customFormat="1">
      <c r="A537" s="97"/>
      <c r="B537" s="74"/>
      <c r="C537" s="165"/>
      <c r="D537" s="39">
        <f t="shared" ref="D537" si="968">$C536*D536</f>
        <v>11678.8457</v>
      </c>
      <c r="E537" s="39">
        <f t="shared" ref="E537" si="969">$C536*E536</f>
        <v>0</v>
      </c>
      <c r="F537" s="39">
        <f t="shared" ref="F537:AB537" si="970">$C536*F536</f>
        <v>0</v>
      </c>
      <c r="G537" s="39">
        <f t="shared" si="970"/>
        <v>0</v>
      </c>
      <c r="H537" s="39">
        <f t="shared" si="970"/>
        <v>49254.262300000002</v>
      </c>
      <c r="I537" s="39">
        <f t="shared" si="970"/>
        <v>117804.0088</v>
      </c>
      <c r="J537" s="39">
        <f t="shared" si="970"/>
        <v>6601.0866999999998</v>
      </c>
      <c r="K537" s="39">
        <f t="shared" si="970"/>
        <v>0</v>
      </c>
      <c r="L537" s="39">
        <f t="shared" si="970"/>
        <v>0</v>
      </c>
      <c r="M537" s="39">
        <f t="shared" si="970"/>
        <v>0</v>
      </c>
      <c r="N537" s="39">
        <f t="shared" si="970"/>
        <v>0</v>
      </c>
      <c r="O537" s="39">
        <f t="shared" si="970"/>
        <v>0</v>
      </c>
      <c r="P537" s="39">
        <f t="shared" si="970"/>
        <v>814980.31949999998</v>
      </c>
      <c r="Q537" s="39">
        <f t="shared" si="970"/>
        <v>59409.780299999999</v>
      </c>
      <c r="R537" s="39">
        <f t="shared" si="970"/>
        <v>0</v>
      </c>
      <c r="S537" s="39">
        <f t="shared" si="970"/>
        <v>3554.4312999999997</v>
      </c>
      <c r="T537" s="39">
        <f t="shared" si="970"/>
        <v>0</v>
      </c>
      <c r="U537" s="39">
        <f t="shared" si="970"/>
        <v>150809.4423</v>
      </c>
      <c r="V537" s="39">
        <f t="shared" si="970"/>
        <v>52808.693599999999</v>
      </c>
      <c r="W537" s="39">
        <f t="shared" si="970"/>
        <v>0</v>
      </c>
      <c r="X537" s="39">
        <f t="shared" si="970"/>
        <v>3562555.7143999999</v>
      </c>
      <c r="Y537" s="39">
        <f t="shared" si="970"/>
        <v>141161.70019999999</v>
      </c>
      <c r="Z537" s="39">
        <f t="shared" si="970"/>
        <v>107140.71490000001</v>
      </c>
      <c r="AA537" s="39">
        <f t="shared" si="970"/>
        <v>0</v>
      </c>
      <c r="AB537" s="39">
        <f t="shared" si="970"/>
        <v>0</v>
      </c>
      <c r="AC537" s="67"/>
      <c r="AD537" s="55"/>
    </row>
    <row r="538" spans="1:30" s="52" customFormat="1">
      <c r="A538" s="96" t="s">
        <v>186</v>
      </c>
      <c r="B538" s="75">
        <v>42058225</v>
      </c>
      <c r="C538" s="165">
        <f t="shared" si="967"/>
        <v>3504852.08</v>
      </c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42">
        <v>7.9000000000000008E-3</v>
      </c>
      <c r="Q538" s="42">
        <v>0.12820000000000001</v>
      </c>
      <c r="R538" s="42"/>
      <c r="S538" s="42">
        <v>1.18E-2</v>
      </c>
      <c r="T538" s="42">
        <v>0.51080000000000003</v>
      </c>
      <c r="U538" s="42"/>
      <c r="V538" s="42">
        <v>5.7000000000000002E-3</v>
      </c>
      <c r="W538" s="42"/>
      <c r="X538" s="42">
        <v>0.31459999999999999</v>
      </c>
      <c r="Y538" s="42">
        <v>1.2500000000000001E-2</v>
      </c>
      <c r="Z538" s="42">
        <v>8.5000000000000006E-3</v>
      </c>
      <c r="AA538" s="42">
        <v>0</v>
      </c>
      <c r="AB538" s="42">
        <v>0</v>
      </c>
      <c r="AC538" s="67"/>
      <c r="AD538" s="55"/>
    </row>
    <row r="539" spans="1:30" s="52" customFormat="1">
      <c r="A539" s="97"/>
      <c r="B539" s="74"/>
      <c r="C539" s="165"/>
      <c r="D539" s="39">
        <f t="shared" ref="D539" si="971">$C538*D538</f>
        <v>0</v>
      </c>
      <c r="E539" s="39">
        <f t="shared" ref="E539" si="972">$C538*E538</f>
        <v>0</v>
      </c>
      <c r="F539" s="39">
        <f t="shared" ref="F539:AB539" si="973">$C538*F538</f>
        <v>0</v>
      </c>
      <c r="G539" s="39">
        <f t="shared" si="973"/>
        <v>0</v>
      </c>
      <c r="H539" s="39">
        <f t="shared" si="973"/>
        <v>0</v>
      </c>
      <c r="I539" s="39">
        <f t="shared" si="973"/>
        <v>0</v>
      </c>
      <c r="J539" s="39">
        <f t="shared" si="973"/>
        <v>0</v>
      </c>
      <c r="K539" s="39">
        <f t="shared" si="973"/>
        <v>0</v>
      </c>
      <c r="L539" s="39">
        <f t="shared" si="973"/>
        <v>0</v>
      </c>
      <c r="M539" s="39">
        <f t="shared" si="973"/>
        <v>0</v>
      </c>
      <c r="N539" s="39">
        <f t="shared" si="973"/>
        <v>0</v>
      </c>
      <c r="O539" s="39">
        <f t="shared" si="973"/>
        <v>0</v>
      </c>
      <c r="P539" s="39">
        <f t="shared" si="973"/>
        <v>27688.331432000003</v>
      </c>
      <c r="Q539" s="39">
        <f t="shared" si="973"/>
        <v>449322.03665600001</v>
      </c>
      <c r="R539" s="39">
        <f t="shared" si="973"/>
        <v>0</v>
      </c>
      <c r="S539" s="39">
        <f t="shared" si="973"/>
        <v>41357.254544000003</v>
      </c>
      <c r="T539" s="39">
        <f t="shared" si="973"/>
        <v>1790278.4424640001</v>
      </c>
      <c r="U539" s="39">
        <f t="shared" si="973"/>
        <v>0</v>
      </c>
      <c r="V539" s="39">
        <f t="shared" si="973"/>
        <v>19977.656856000001</v>
      </c>
      <c r="W539" s="39">
        <f t="shared" si="973"/>
        <v>0</v>
      </c>
      <c r="X539" s="39">
        <f t="shared" si="973"/>
        <v>1102626.4643679999</v>
      </c>
      <c r="Y539" s="39">
        <f t="shared" si="973"/>
        <v>43810.651000000005</v>
      </c>
      <c r="Z539" s="39">
        <f t="shared" si="973"/>
        <v>29791.242680000003</v>
      </c>
      <c r="AA539" s="39">
        <f t="shared" si="973"/>
        <v>0</v>
      </c>
      <c r="AB539" s="39">
        <f t="shared" si="973"/>
        <v>0</v>
      </c>
      <c r="AC539" s="67"/>
      <c r="AD539" s="55"/>
    </row>
    <row r="540" spans="1:30" s="52" customFormat="1">
      <c r="A540" s="96" t="s">
        <v>176</v>
      </c>
      <c r="B540" s="75">
        <v>5829400</v>
      </c>
      <c r="C540" s="165">
        <f t="shared" si="967"/>
        <v>485783.33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42">
        <v>4.6100000000000002E-2</v>
      </c>
      <c r="R540" s="42"/>
      <c r="S540" s="42"/>
      <c r="T540" s="42"/>
      <c r="U540" s="42"/>
      <c r="V540" s="42"/>
      <c r="W540" s="42"/>
      <c r="X540" s="42">
        <v>0.91749999999999998</v>
      </c>
      <c r="Y540" s="42">
        <v>3.6400000000000002E-2</v>
      </c>
      <c r="Z540" s="28"/>
      <c r="AA540" s="28"/>
      <c r="AB540" s="28"/>
      <c r="AC540" s="67"/>
      <c r="AD540" s="55"/>
    </row>
    <row r="541" spans="1:30" s="52" customFormat="1">
      <c r="A541" s="97"/>
      <c r="B541" s="74"/>
      <c r="C541" s="165"/>
      <c r="D541" s="6">
        <f t="shared" ref="D541" si="974">$C540*D540</f>
        <v>0</v>
      </c>
      <c r="E541" s="6">
        <f t="shared" ref="E541" si="975">$C540*E540</f>
        <v>0</v>
      </c>
      <c r="F541" s="6">
        <f t="shared" ref="F541:AB541" si="976">$C540*F540</f>
        <v>0</v>
      </c>
      <c r="G541" s="6">
        <f t="shared" si="976"/>
        <v>0</v>
      </c>
      <c r="H541" s="6">
        <f t="shared" si="976"/>
        <v>0</v>
      </c>
      <c r="I541" s="6">
        <f t="shared" si="976"/>
        <v>0</v>
      </c>
      <c r="J541" s="6">
        <f t="shared" si="976"/>
        <v>0</v>
      </c>
      <c r="K541" s="6">
        <f t="shared" si="976"/>
        <v>0</v>
      </c>
      <c r="L541" s="6">
        <f t="shared" si="976"/>
        <v>0</v>
      </c>
      <c r="M541" s="6">
        <f t="shared" si="976"/>
        <v>0</v>
      </c>
      <c r="N541" s="6">
        <f t="shared" si="976"/>
        <v>0</v>
      </c>
      <c r="O541" s="6">
        <f t="shared" si="976"/>
        <v>0</v>
      </c>
      <c r="P541" s="6">
        <f t="shared" si="976"/>
        <v>0</v>
      </c>
      <c r="Q541" s="6">
        <f t="shared" si="976"/>
        <v>22394.611513000003</v>
      </c>
      <c r="R541" s="6">
        <f t="shared" si="976"/>
        <v>0</v>
      </c>
      <c r="S541" s="6">
        <f t="shared" si="976"/>
        <v>0</v>
      </c>
      <c r="T541" s="6">
        <f t="shared" si="976"/>
        <v>0</v>
      </c>
      <c r="U541" s="6">
        <f t="shared" si="976"/>
        <v>0</v>
      </c>
      <c r="V541" s="6">
        <f t="shared" si="976"/>
        <v>0</v>
      </c>
      <c r="W541" s="6">
        <f t="shared" si="976"/>
        <v>0</v>
      </c>
      <c r="X541" s="6">
        <f t="shared" si="976"/>
        <v>445706.20527500001</v>
      </c>
      <c r="Y541" s="6">
        <f t="shared" si="976"/>
        <v>17682.513212000002</v>
      </c>
      <c r="Z541" s="6">
        <f t="shared" si="976"/>
        <v>0</v>
      </c>
      <c r="AA541" s="6">
        <f t="shared" si="976"/>
        <v>0</v>
      </c>
      <c r="AB541" s="6">
        <f t="shared" si="976"/>
        <v>0</v>
      </c>
      <c r="AC541" s="67"/>
      <c r="AD541" s="55"/>
    </row>
    <row r="542" spans="1:30" s="52" customFormat="1">
      <c r="A542" s="106" t="s">
        <v>177</v>
      </c>
      <c r="B542" s="75">
        <v>6843069</v>
      </c>
      <c r="C542" s="165">
        <f t="shared" si="967"/>
        <v>570255.75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42">
        <v>0.96179999999999999</v>
      </c>
      <c r="Y542" s="42">
        <v>3.8199999999999998E-2</v>
      </c>
      <c r="Z542" s="28"/>
      <c r="AA542" s="28"/>
      <c r="AB542" s="28"/>
      <c r="AC542" s="67"/>
      <c r="AD542" s="55"/>
    </row>
    <row r="543" spans="1:30" s="52" customFormat="1">
      <c r="A543" s="97"/>
      <c r="B543" s="74"/>
      <c r="C543" s="165"/>
      <c r="D543" s="6">
        <f>$C542*D542</f>
        <v>0</v>
      </c>
      <c r="E543" s="6">
        <f t="shared" ref="E543" si="977">$C542*E542</f>
        <v>0</v>
      </c>
      <c r="F543" s="6">
        <f t="shared" ref="F543" si="978">$C542*F542</f>
        <v>0</v>
      </c>
      <c r="G543" s="6">
        <f t="shared" ref="G543:AB543" si="979">$C542*G542</f>
        <v>0</v>
      </c>
      <c r="H543" s="6">
        <f t="shared" si="979"/>
        <v>0</v>
      </c>
      <c r="I543" s="6">
        <f t="shared" si="979"/>
        <v>0</v>
      </c>
      <c r="J543" s="6">
        <f t="shared" si="979"/>
        <v>0</v>
      </c>
      <c r="K543" s="6">
        <f t="shared" si="979"/>
        <v>0</v>
      </c>
      <c r="L543" s="6">
        <f t="shared" si="979"/>
        <v>0</v>
      </c>
      <c r="M543" s="6">
        <f t="shared" si="979"/>
        <v>0</v>
      </c>
      <c r="N543" s="6">
        <f t="shared" si="979"/>
        <v>0</v>
      </c>
      <c r="O543" s="6">
        <f t="shared" si="979"/>
        <v>0</v>
      </c>
      <c r="P543" s="6">
        <f t="shared" si="979"/>
        <v>0</v>
      </c>
      <c r="Q543" s="6">
        <f t="shared" si="979"/>
        <v>0</v>
      </c>
      <c r="R543" s="6">
        <f t="shared" si="979"/>
        <v>0</v>
      </c>
      <c r="S543" s="6">
        <f t="shared" si="979"/>
        <v>0</v>
      </c>
      <c r="T543" s="6">
        <f t="shared" si="979"/>
        <v>0</v>
      </c>
      <c r="U543" s="6">
        <f t="shared" si="979"/>
        <v>0</v>
      </c>
      <c r="V543" s="6">
        <f t="shared" si="979"/>
        <v>0</v>
      </c>
      <c r="W543" s="6">
        <f t="shared" si="979"/>
        <v>0</v>
      </c>
      <c r="X543" s="6">
        <f t="shared" si="979"/>
        <v>548471.98034999997</v>
      </c>
      <c r="Y543" s="6">
        <f t="shared" si="979"/>
        <v>21783.769649999998</v>
      </c>
      <c r="Z543" s="6">
        <f t="shared" si="979"/>
        <v>0</v>
      </c>
      <c r="AA543" s="6">
        <f t="shared" si="979"/>
        <v>0</v>
      </c>
      <c r="AB543" s="6">
        <f t="shared" si="979"/>
        <v>0</v>
      </c>
      <c r="AC543" s="67"/>
      <c r="AD543" s="55"/>
    </row>
    <row r="544" spans="1:30" s="52" customFormat="1">
      <c r="A544" s="106" t="s">
        <v>223</v>
      </c>
      <c r="B544" s="75">
        <f>6667958/2</f>
        <v>3333979</v>
      </c>
      <c r="C544" s="165">
        <f t="shared" si="967"/>
        <v>277831.58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2"/>
      <c r="Q544" s="43"/>
      <c r="R544" s="43"/>
      <c r="S544" s="43"/>
      <c r="T544" s="43"/>
      <c r="U544" s="43"/>
      <c r="V544" s="43"/>
      <c r="W544" s="43"/>
      <c r="X544" s="42">
        <v>0.96120000000000005</v>
      </c>
      <c r="Y544" s="42">
        <v>3.8800000000000001E-2</v>
      </c>
      <c r="Z544" s="42"/>
      <c r="AA544" s="42"/>
      <c r="AB544" s="42"/>
      <c r="AC544" s="67"/>
      <c r="AD544" s="55"/>
    </row>
    <row r="545" spans="1:30" s="52" customFormat="1">
      <c r="A545" s="100"/>
      <c r="B545" s="60"/>
      <c r="C545" s="165"/>
      <c r="D545" s="39">
        <f>$C544*D544</f>
        <v>0</v>
      </c>
      <c r="E545" s="39">
        <f t="shared" ref="E545" si="980">$C544*E544</f>
        <v>0</v>
      </c>
      <c r="F545" s="39">
        <f t="shared" ref="F545" si="981">$C544*F544</f>
        <v>0</v>
      </c>
      <c r="G545" s="39">
        <f t="shared" ref="G545:AB545" si="982">$C544*G544</f>
        <v>0</v>
      </c>
      <c r="H545" s="39">
        <f t="shared" si="982"/>
        <v>0</v>
      </c>
      <c r="I545" s="39">
        <f t="shared" si="982"/>
        <v>0</v>
      </c>
      <c r="J545" s="39">
        <f t="shared" si="982"/>
        <v>0</v>
      </c>
      <c r="K545" s="39">
        <f t="shared" si="982"/>
        <v>0</v>
      </c>
      <c r="L545" s="39">
        <f t="shared" si="982"/>
        <v>0</v>
      </c>
      <c r="M545" s="39">
        <f t="shared" si="982"/>
        <v>0</v>
      </c>
      <c r="N545" s="39">
        <f t="shared" si="982"/>
        <v>0</v>
      </c>
      <c r="O545" s="39">
        <f t="shared" si="982"/>
        <v>0</v>
      </c>
      <c r="P545" s="39">
        <f t="shared" si="982"/>
        <v>0</v>
      </c>
      <c r="Q545" s="39">
        <f t="shared" si="982"/>
        <v>0</v>
      </c>
      <c r="R545" s="39">
        <f t="shared" si="982"/>
        <v>0</v>
      </c>
      <c r="S545" s="39">
        <f t="shared" si="982"/>
        <v>0</v>
      </c>
      <c r="T545" s="39">
        <f t="shared" si="982"/>
        <v>0</v>
      </c>
      <c r="U545" s="39">
        <f t="shared" si="982"/>
        <v>0</v>
      </c>
      <c r="V545" s="39">
        <f t="shared" si="982"/>
        <v>0</v>
      </c>
      <c r="W545" s="39">
        <f t="shared" si="982"/>
        <v>0</v>
      </c>
      <c r="X545" s="39">
        <f t="shared" si="982"/>
        <v>267051.71469600004</v>
      </c>
      <c r="Y545" s="39">
        <f t="shared" si="982"/>
        <v>10779.865304000001</v>
      </c>
      <c r="Z545" s="39">
        <f t="shared" si="982"/>
        <v>0</v>
      </c>
      <c r="AA545" s="39">
        <f t="shared" si="982"/>
        <v>0</v>
      </c>
      <c r="AB545" s="39">
        <f t="shared" si="982"/>
        <v>0</v>
      </c>
      <c r="AC545" s="67"/>
      <c r="AD545" s="55"/>
    </row>
    <row r="546" spans="1:30" s="52" customFormat="1">
      <c r="A546" s="106" t="s">
        <v>214</v>
      </c>
      <c r="B546" s="75">
        <f>6667958/2</f>
        <v>3333979</v>
      </c>
      <c r="C546" s="165">
        <f t="shared" si="967"/>
        <v>277831.58</v>
      </c>
      <c r="D546" s="38">
        <v>1.6500000000000001E-2</v>
      </c>
      <c r="E546" s="38">
        <v>0.1368</v>
      </c>
      <c r="F546" s="38">
        <v>5.7599999999999998E-2</v>
      </c>
      <c r="G546" s="38">
        <v>8.0399999999999999E-2</v>
      </c>
      <c r="H546" s="38">
        <v>4.1099999999999998E-2</v>
      </c>
      <c r="I546" s="38">
        <v>0.13389999999999999</v>
      </c>
      <c r="J546" s="38">
        <v>2.12E-2</v>
      </c>
      <c r="K546" s="38">
        <v>3.2500000000000001E-2</v>
      </c>
      <c r="L546" s="38">
        <v>1.7100000000000001E-2</v>
      </c>
      <c r="M546" s="38">
        <v>2.5999999999999999E-2</v>
      </c>
      <c r="N546" s="38">
        <v>0.13320000000000001</v>
      </c>
      <c r="O546" s="38">
        <v>1.89E-2</v>
      </c>
      <c r="P546" s="38">
        <v>0</v>
      </c>
      <c r="Q546" s="38">
        <v>3.8600000000000002E-2</v>
      </c>
      <c r="R546" s="38">
        <v>1.9E-2</v>
      </c>
      <c r="S546" s="38">
        <v>4.1999999999999997E-3</v>
      </c>
      <c r="T546" s="38">
        <v>5.3999999999999999E-2</v>
      </c>
      <c r="U546" s="38">
        <v>1.78E-2</v>
      </c>
      <c r="V546" s="38">
        <v>3.6700000000000003E-2</v>
      </c>
      <c r="W546" s="38">
        <v>4.7199999999999999E-2</v>
      </c>
      <c r="X546" s="38">
        <v>6.3899999999999998E-2</v>
      </c>
      <c r="Y546" s="38">
        <v>2.5999999999999999E-3</v>
      </c>
      <c r="Z546" s="5">
        <v>0</v>
      </c>
      <c r="AA546" s="5">
        <v>8.0000000000000004E-4</v>
      </c>
      <c r="AB546" s="5">
        <v>0</v>
      </c>
      <c r="AC546" s="67"/>
      <c r="AD546" s="55"/>
    </row>
    <row r="547" spans="1:30" s="52" customFormat="1">
      <c r="A547" s="100"/>
      <c r="B547" s="60"/>
      <c r="C547" s="165"/>
      <c r="D547" s="39">
        <f>$C546*D546</f>
        <v>4584.2210700000005</v>
      </c>
      <c r="E547" s="39">
        <f t="shared" ref="E547" si="983">$C546*E546</f>
        <v>38007.360144000006</v>
      </c>
      <c r="F547" s="39">
        <f t="shared" ref="F547" si="984">$C546*F546</f>
        <v>16003.099008000001</v>
      </c>
      <c r="G547" s="39">
        <f t="shared" ref="G547:AB547" si="985">$C546*G546</f>
        <v>22337.659032</v>
      </c>
      <c r="H547" s="39">
        <f t="shared" si="985"/>
        <v>11418.877938</v>
      </c>
      <c r="I547" s="39">
        <f t="shared" si="985"/>
        <v>37201.648562000002</v>
      </c>
      <c r="J547" s="39">
        <f t="shared" si="985"/>
        <v>5890.0294960000001</v>
      </c>
      <c r="K547" s="39">
        <f t="shared" si="985"/>
        <v>9029.5263500000001</v>
      </c>
      <c r="L547" s="39">
        <f t="shared" si="985"/>
        <v>4750.9200180000007</v>
      </c>
      <c r="M547" s="39">
        <f t="shared" si="985"/>
        <v>7223.6210799999999</v>
      </c>
      <c r="N547" s="39">
        <f t="shared" si="985"/>
        <v>37007.166456000006</v>
      </c>
      <c r="O547" s="39">
        <f t="shared" si="985"/>
        <v>5251.0168620000004</v>
      </c>
      <c r="P547" s="39">
        <f t="shared" si="985"/>
        <v>0</v>
      </c>
      <c r="Q547" s="39">
        <f t="shared" si="985"/>
        <v>10724.298988</v>
      </c>
      <c r="R547" s="39">
        <f t="shared" si="985"/>
        <v>5278.8000200000006</v>
      </c>
      <c r="S547" s="39">
        <f t="shared" si="985"/>
        <v>1166.892636</v>
      </c>
      <c r="T547" s="39">
        <f t="shared" si="985"/>
        <v>15002.90532</v>
      </c>
      <c r="U547" s="39">
        <f t="shared" si="985"/>
        <v>4945.4021240000002</v>
      </c>
      <c r="V547" s="39">
        <f t="shared" si="985"/>
        <v>10196.418986000002</v>
      </c>
      <c r="W547" s="39">
        <f t="shared" si="985"/>
        <v>13113.650576</v>
      </c>
      <c r="X547" s="39">
        <f t="shared" si="985"/>
        <v>17753.437962</v>
      </c>
      <c r="Y547" s="39">
        <f t="shared" si="985"/>
        <v>722.36210800000003</v>
      </c>
      <c r="Z547" s="39">
        <f t="shared" si="985"/>
        <v>0</v>
      </c>
      <c r="AA547" s="39">
        <f t="shared" si="985"/>
        <v>222.26526400000003</v>
      </c>
      <c r="AB547" s="39">
        <f t="shared" si="985"/>
        <v>0</v>
      </c>
      <c r="AC547" s="67"/>
      <c r="AD547" s="55"/>
    </row>
    <row r="548" spans="1:30" s="52" customFormat="1">
      <c r="A548" s="106" t="s">
        <v>224</v>
      </c>
      <c r="B548" s="75">
        <f>4928318/2</f>
        <v>2464159</v>
      </c>
      <c r="C548" s="165">
        <f t="shared" si="967"/>
        <v>205346.58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2"/>
      <c r="Q548" s="43"/>
      <c r="R548" s="43"/>
      <c r="S548" s="43"/>
      <c r="T548" s="43"/>
      <c r="U548" s="43"/>
      <c r="V548" s="43"/>
      <c r="W548" s="43"/>
      <c r="X548" s="42">
        <v>0.96120000000000005</v>
      </c>
      <c r="Y548" s="42">
        <v>3.8800000000000001E-2</v>
      </c>
      <c r="Z548" s="42"/>
      <c r="AA548" s="42"/>
      <c r="AB548" s="42"/>
      <c r="AC548" s="67"/>
      <c r="AD548" s="55"/>
    </row>
    <row r="549" spans="1:30" s="52" customFormat="1">
      <c r="A549" s="100"/>
      <c r="B549" s="60"/>
      <c r="C549" s="165"/>
      <c r="D549" s="39">
        <f>$C548*D548</f>
        <v>0</v>
      </c>
      <c r="E549" s="39">
        <f t="shared" ref="E549" si="986">$C548*E548</f>
        <v>0</v>
      </c>
      <c r="F549" s="39">
        <f t="shared" ref="F549" si="987">$C548*F548</f>
        <v>0</v>
      </c>
      <c r="G549" s="39">
        <f t="shared" ref="G549:AB549" si="988">$C548*G548</f>
        <v>0</v>
      </c>
      <c r="H549" s="39">
        <f t="shared" si="988"/>
        <v>0</v>
      </c>
      <c r="I549" s="39">
        <f t="shared" si="988"/>
        <v>0</v>
      </c>
      <c r="J549" s="39">
        <f t="shared" si="988"/>
        <v>0</v>
      </c>
      <c r="K549" s="39">
        <f t="shared" si="988"/>
        <v>0</v>
      </c>
      <c r="L549" s="39">
        <f t="shared" si="988"/>
        <v>0</v>
      </c>
      <c r="M549" s="39">
        <f t="shared" si="988"/>
        <v>0</v>
      </c>
      <c r="N549" s="39">
        <f t="shared" si="988"/>
        <v>0</v>
      </c>
      <c r="O549" s="39">
        <f t="shared" si="988"/>
        <v>0</v>
      </c>
      <c r="P549" s="39">
        <f t="shared" si="988"/>
        <v>0</v>
      </c>
      <c r="Q549" s="39">
        <f t="shared" si="988"/>
        <v>0</v>
      </c>
      <c r="R549" s="39">
        <f t="shared" si="988"/>
        <v>0</v>
      </c>
      <c r="S549" s="39">
        <f t="shared" si="988"/>
        <v>0</v>
      </c>
      <c r="T549" s="39">
        <f t="shared" si="988"/>
        <v>0</v>
      </c>
      <c r="U549" s="39">
        <f t="shared" si="988"/>
        <v>0</v>
      </c>
      <c r="V549" s="39">
        <f t="shared" si="988"/>
        <v>0</v>
      </c>
      <c r="W549" s="39">
        <f t="shared" si="988"/>
        <v>0</v>
      </c>
      <c r="X549" s="39">
        <f t="shared" si="988"/>
        <v>197379.13269599999</v>
      </c>
      <c r="Y549" s="39">
        <f t="shared" si="988"/>
        <v>7967.4473039999993</v>
      </c>
      <c r="Z549" s="39">
        <f t="shared" si="988"/>
        <v>0</v>
      </c>
      <c r="AA549" s="39">
        <f t="shared" si="988"/>
        <v>0</v>
      </c>
      <c r="AB549" s="39">
        <f t="shared" si="988"/>
        <v>0</v>
      </c>
      <c r="AC549" s="67"/>
      <c r="AD549" s="55"/>
    </row>
    <row r="550" spans="1:30" s="52" customFormat="1">
      <c r="A550" s="106" t="s">
        <v>215</v>
      </c>
      <c r="B550" s="75">
        <f>4928318/2</f>
        <v>2464159</v>
      </c>
      <c r="C550" s="165">
        <f t="shared" si="967"/>
        <v>205346.58</v>
      </c>
      <c r="D550" s="38">
        <v>1.6500000000000001E-2</v>
      </c>
      <c r="E550" s="38">
        <v>0.1368</v>
      </c>
      <c r="F550" s="38">
        <v>5.7599999999999998E-2</v>
      </c>
      <c r="G550" s="38">
        <v>8.0399999999999999E-2</v>
      </c>
      <c r="H550" s="38">
        <v>4.1099999999999998E-2</v>
      </c>
      <c r="I550" s="38">
        <v>0.13389999999999999</v>
      </c>
      <c r="J550" s="38">
        <v>2.12E-2</v>
      </c>
      <c r="K550" s="38">
        <v>3.2500000000000001E-2</v>
      </c>
      <c r="L550" s="38">
        <v>1.7100000000000001E-2</v>
      </c>
      <c r="M550" s="38">
        <v>2.5999999999999999E-2</v>
      </c>
      <c r="N550" s="38">
        <v>0.13320000000000001</v>
      </c>
      <c r="O550" s="38">
        <v>1.89E-2</v>
      </c>
      <c r="P550" s="38">
        <v>0</v>
      </c>
      <c r="Q550" s="38">
        <v>3.8600000000000002E-2</v>
      </c>
      <c r="R550" s="38">
        <v>1.9E-2</v>
      </c>
      <c r="S550" s="38">
        <v>4.1999999999999997E-3</v>
      </c>
      <c r="T550" s="38">
        <v>5.3999999999999999E-2</v>
      </c>
      <c r="U550" s="38">
        <v>1.78E-2</v>
      </c>
      <c r="V550" s="38">
        <v>3.6700000000000003E-2</v>
      </c>
      <c r="W550" s="38">
        <v>4.7199999999999999E-2</v>
      </c>
      <c r="X550" s="38">
        <v>6.3899999999999998E-2</v>
      </c>
      <c r="Y550" s="38">
        <v>2.5999999999999999E-3</v>
      </c>
      <c r="Z550" s="5">
        <v>0</v>
      </c>
      <c r="AA550" s="5">
        <v>8.0000000000000004E-4</v>
      </c>
      <c r="AB550" s="5">
        <v>0</v>
      </c>
      <c r="AC550" s="67"/>
      <c r="AD550" s="55"/>
    </row>
    <row r="551" spans="1:30" s="52" customFormat="1">
      <c r="A551" s="100"/>
      <c r="B551" s="60"/>
      <c r="C551" s="165"/>
      <c r="D551" s="39">
        <f>$C550*D550</f>
        <v>3388.21857</v>
      </c>
      <c r="E551" s="39">
        <f t="shared" ref="E551" si="989">$C550*E550</f>
        <v>28091.412143999998</v>
      </c>
      <c r="F551" s="39">
        <f t="shared" ref="F551" si="990">$C550*F550</f>
        <v>11827.963007999999</v>
      </c>
      <c r="G551" s="39">
        <f t="shared" ref="G551:AB551" si="991">$C550*G550</f>
        <v>16509.865031999998</v>
      </c>
      <c r="H551" s="39">
        <f t="shared" si="991"/>
        <v>8439.7444379999997</v>
      </c>
      <c r="I551" s="39">
        <f t="shared" si="991"/>
        <v>27495.907061999995</v>
      </c>
      <c r="J551" s="39">
        <f t="shared" si="991"/>
        <v>4353.3474959999994</v>
      </c>
      <c r="K551" s="39">
        <f t="shared" si="991"/>
        <v>6673.7638499999994</v>
      </c>
      <c r="L551" s="39">
        <f t="shared" si="991"/>
        <v>3511.4265179999998</v>
      </c>
      <c r="M551" s="39">
        <f t="shared" si="991"/>
        <v>5339.0110799999993</v>
      </c>
      <c r="N551" s="39">
        <f t="shared" si="991"/>
        <v>27352.164456000002</v>
      </c>
      <c r="O551" s="39">
        <f t="shared" si="991"/>
        <v>3881.050362</v>
      </c>
      <c r="P551" s="39">
        <f t="shared" si="991"/>
        <v>0</v>
      </c>
      <c r="Q551" s="39">
        <f t="shared" si="991"/>
        <v>7926.3779880000002</v>
      </c>
      <c r="R551" s="39">
        <f t="shared" si="991"/>
        <v>3901.5850199999995</v>
      </c>
      <c r="S551" s="39">
        <f t="shared" si="991"/>
        <v>862.45563599999991</v>
      </c>
      <c r="T551" s="39">
        <f t="shared" si="991"/>
        <v>11088.715319999999</v>
      </c>
      <c r="U551" s="39">
        <f t="shared" si="991"/>
        <v>3655.1691239999996</v>
      </c>
      <c r="V551" s="39">
        <f t="shared" si="991"/>
        <v>7536.219486</v>
      </c>
      <c r="W551" s="39">
        <f t="shared" si="991"/>
        <v>9692.3585759999987</v>
      </c>
      <c r="X551" s="39">
        <f t="shared" si="991"/>
        <v>13121.646461999999</v>
      </c>
      <c r="Y551" s="39">
        <f t="shared" si="991"/>
        <v>533.90110799999991</v>
      </c>
      <c r="Z551" s="39">
        <f t="shared" si="991"/>
        <v>0</v>
      </c>
      <c r="AA551" s="39">
        <f t="shared" si="991"/>
        <v>164.277264</v>
      </c>
      <c r="AB551" s="39">
        <f t="shared" si="991"/>
        <v>0</v>
      </c>
      <c r="AC551" s="67"/>
      <c r="AD551" s="55"/>
    </row>
    <row r="552" spans="1:30" s="52" customFormat="1">
      <c r="A552" s="106" t="s">
        <v>225</v>
      </c>
      <c r="B552" s="75">
        <f>5555869/2</f>
        <v>2777934.5</v>
      </c>
      <c r="C552" s="165">
        <f t="shared" si="967"/>
        <v>231494.54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2"/>
      <c r="Q552" s="43"/>
      <c r="R552" s="43"/>
      <c r="S552" s="43"/>
      <c r="T552" s="43"/>
      <c r="U552" s="43"/>
      <c r="V552" s="43"/>
      <c r="W552" s="43"/>
      <c r="X552" s="38">
        <v>0.96120000000000005</v>
      </c>
      <c r="Y552" s="38">
        <v>3.8800000000000001E-2</v>
      </c>
      <c r="Z552" s="42"/>
      <c r="AA552" s="42"/>
      <c r="AB552" s="42"/>
      <c r="AC552" s="67"/>
      <c r="AD552" s="55"/>
    </row>
    <row r="553" spans="1:30" s="52" customFormat="1">
      <c r="A553" s="100"/>
      <c r="B553" s="75"/>
      <c r="C553" s="165"/>
      <c r="D553" s="39">
        <f>$C552*D552</f>
        <v>0</v>
      </c>
      <c r="E553" s="39">
        <f t="shared" ref="E553" si="992">$C552*E552</f>
        <v>0</v>
      </c>
      <c r="F553" s="39">
        <f t="shared" ref="F553" si="993">$C552*F552</f>
        <v>0</v>
      </c>
      <c r="G553" s="39">
        <f t="shared" ref="G553:AB553" si="994">$C552*G552</f>
        <v>0</v>
      </c>
      <c r="H553" s="39">
        <f t="shared" si="994"/>
        <v>0</v>
      </c>
      <c r="I553" s="39">
        <f t="shared" si="994"/>
        <v>0</v>
      </c>
      <c r="J553" s="39">
        <f t="shared" si="994"/>
        <v>0</v>
      </c>
      <c r="K553" s="39">
        <f t="shared" si="994"/>
        <v>0</v>
      </c>
      <c r="L553" s="39">
        <f t="shared" si="994"/>
        <v>0</v>
      </c>
      <c r="M553" s="39">
        <f t="shared" si="994"/>
        <v>0</v>
      </c>
      <c r="N553" s="39">
        <f t="shared" si="994"/>
        <v>0</v>
      </c>
      <c r="O553" s="39">
        <f t="shared" si="994"/>
        <v>0</v>
      </c>
      <c r="P553" s="39">
        <f t="shared" si="994"/>
        <v>0</v>
      </c>
      <c r="Q553" s="39">
        <f t="shared" si="994"/>
        <v>0</v>
      </c>
      <c r="R553" s="39">
        <f t="shared" si="994"/>
        <v>0</v>
      </c>
      <c r="S553" s="39">
        <f t="shared" si="994"/>
        <v>0</v>
      </c>
      <c r="T553" s="39">
        <f t="shared" si="994"/>
        <v>0</v>
      </c>
      <c r="U553" s="39">
        <f t="shared" si="994"/>
        <v>0</v>
      </c>
      <c r="V553" s="39">
        <f t="shared" si="994"/>
        <v>0</v>
      </c>
      <c r="W553" s="39">
        <f t="shared" si="994"/>
        <v>0</v>
      </c>
      <c r="X553" s="39">
        <f t="shared" si="994"/>
        <v>222512.55184800003</v>
      </c>
      <c r="Y553" s="39">
        <f t="shared" si="994"/>
        <v>8981.9881519999999</v>
      </c>
      <c r="Z553" s="39">
        <f t="shared" si="994"/>
        <v>0</v>
      </c>
      <c r="AA553" s="39">
        <f t="shared" si="994"/>
        <v>0</v>
      </c>
      <c r="AB553" s="39">
        <f t="shared" si="994"/>
        <v>0</v>
      </c>
      <c r="AC553" s="67"/>
      <c r="AD553" s="55"/>
    </row>
    <row r="554" spans="1:30" s="52" customFormat="1">
      <c r="A554" s="106" t="s">
        <v>216</v>
      </c>
      <c r="B554" s="75">
        <f>5555869/2</f>
        <v>2777934.5</v>
      </c>
      <c r="C554" s="165">
        <f t="shared" si="967"/>
        <v>231494.54</v>
      </c>
      <c r="D554" s="38">
        <v>1.6500000000000001E-2</v>
      </c>
      <c r="E554" s="38">
        <v>0.1368</v>
      </c>
      <c r="F554" s="38">
        <v>5.7599999999999998E-2</v>
      </c>
      <c r="G554" s="38">
        <v>8.0399999999999999E-2</v>
      </c>
      <c r="H554" s="38">
        <v>4.1099999999999998E-2</v>
      </c>
      <c r="I554" s="38">
        <v>0.13389999999999999</v>
      </c>
      <c r="J554" s="38">
        <v>2.12E-2</v>
      </c>
      <c r="K554" s="38">
        <v>3.2500000000000001E-2</v>
      </c>
      <c r="L554" s="38">
        <v>1.7100000000000001E-2</v>
      </c>
      <c r="M554" s="38">
        <v>2.5999999999999999E-2</v>
      </c>
      <c r="N554" s="38">
        <v>0.13320000000000001</v>
      </c>
      <c r="O554" s="38">
        <v>1.89E-2</v>
      </c>
      <c r="P554" s="38">
        <v>0</v>
      </c>
      <c r="Q554" s="38">
        <v>3.8600000000000002E-2</v>
      </c>
      <c r="R554" s="38">
        <v>1.9E-2</v>
      </c>
      <c r="S554" s="38">
        <v>4.1999999999999997E-3</v>
      </c>
      <c r="T554" s="38">
        <v>5.3999999999999999E-2</v>
      </c>
      <c r="U554" s="38">
        <v>1.78E-2</v>
      </c>
      <c r="V554" s="38">
        <v>3.6700000000000003E-2</v>
      </c>
      <c r="W554" s="38">
        <v>4.7199999999999999E-2</v>
      </c>
      <c r="X554" s="38">
        <v>6.3899999999999998E-2</v>
      </c>
      <c r="Y554" s="38">
        <v>2.5999999999999999E-3</v>
      </c>
      <c r="Z554" s="5">
        <v>0</v>
      </c>
      <c r="AA554" s="5">
        <v>8.0000000000000004E-4</v>
      </c>
      <c r="AB554" s="5">
        <v>0</v>
      </c>
      <c r="AC554" s="67"/>
      <c r="AD554" s="55"/>
    </row>
    <row r="555" spans="1:30" s="52" customFormat="1">
      <c r="A555" s="100"/>
      <c r="B555" s="60"/>
      <c r="C555" s="165"/>
      <c r="D555" s="39">
        <f>$C554*D554</f>
        <v>3819.6599100000003</v>
      </c>
      <c r="E555" s="39">
        <f t="shared" ref="E555" si="995">$C554*E554</f>
        <v>31668.453072000004</v>
      </c>
      <c r="F555" s="39">
        <f t="shared" ref="F555" si="996">$C554*F554</f>
        <v>13334.085504000001</v>
      </c>
      <c r="G555" s="39">
        <f t="shared" ref="G555:AB555" si="997">$C554*G554</f>
        <v>18612.161016000002</v>
      </c>
      <c r="H555" s="39">
        <f t="shared" si="997"/>
        <v>9514.4255940000003</v>
      </c>
      <c r="I555" s="39">
        <f t="shared" si="997"/>
        <v>30997.118906</v>
      </c>
      <c r="J555" s="39">
        <f t="shared" si="997"/>
        <v>4907.6842480000005</v>
      </c>
      <c r="K555" s="39">
        <f t="shared" si="997"/>
        <v>7523.5725500000008</v>
      </c>
      <c r="L555" s="39">
        <f t="shared" si="997"/>
        <v>3958.5566340000005</v>
      </c>
      <c r="M555" s="39">
        <f t="shared" si="997"/>
        <v>6018.8580400000001</v>
      </c>
      <c r="N555" s="39">
        <f t="shared" si="997"/>
        <v>30835.072728000003</v>
      </c>
      <c r="O555" s="39">
        <f t="shared" si="997"/>
        <v>4375.2468060000001</v>
      </c>
      <c r="P555" s="39">
        <f t="shared" si="997"/>
        <v>0</v>
      </c>
      <c r="Q555" s="39">
        <f t="shared" si="997"/>
        <v>8935.6892440000011</v>
      </c>
      <c r="R555" s="39">
        <f t="shared" si="997"/>
        <v>4398.3962600000004</v>
      </c>
      <c r="S555" s="39">
        <f t="shared" si="997"/>
        <v>972.27706799999999</v>
      </c>
      <c r="T555" s="39">
        <f t="shared" si="997"/>
        <v>12500.70516</v>
      </c>
      <c r="U555" s="39">
        <f t="shared" si="997"/>
        <v>4120.6028120000001</v>
      </c>
      <c r="V555" s="39">
        <f t="shared" si="997"/>
        <v>8495.8496180000002</v>
      </c>
      <c r="W555" s="39">
        <f t="shared" si="997"/>
        <v>10926.542288000001</v>
      </c>
      <c r="X555" s="39">
        <f t="shared" si="997"/>
        <v>14792.501106</v>
      </c>
      <c r="Y555" s="39">
        <f t="shared" si="997"/>
        <v>601.88580400000001</v>
      </c>
      <c r="Z555" s="39">
        <f t="shared" si="997"/>
        <v>0</v>
      </c>
      <c r="AA555" s="39">
        <f t="shared" si="997"/>
        <v>185.19563200000002</v>
      </c>
      <c r="AB555" s="39">
        <f t="shared" si="997"/>
        <v>0</v>
      </c>
      <c r="AC555" s="67"/>
      <c r="AD555" s="55"/>
    </row>
    <row r="556" spans="1:30" s="52" customFormat="1">
      <c r="A556" s="106" t="s">
        <v>226</v>
      </c>
      <c r="B556" s="75">
        <f>5555870/2</f>
        <v>2777935</v>
      </c>
      <c r="C556" s="165">
        <f t="shared" si="967"/>
        <v>231494.58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2"/>
      <c r="Q556" s="43"/>
      <c r="R556" s="43"/>
      <c r="S556" s="43"/>
      <c r="T556" s="43"/>
      <c r="U556" s="43"/>
      <c r="V556" s="43"/>
      <c r="W556" s="43"/>
      <c r="X556" s="38">
        <v>0.96120000000000005</v>
      </c>
      <c r="Y556" s="38">
        <v>3.8800000000000001E-2</v>
      </c>
      <c r="Z556" s="42"/>
      <c r="AA556" s="42"/>
      <c r="AB556" s="42"/>
      <c r="AC556" s="67"/>
      <c r="AD556" s="55"/>
    </row>
    <row r="557" spans="1:30" s="52" customFormat="1">
      <c r="A557" s="100"/>
      <c r="B557" s="60"/>
      <c r="C557" s="165"/>
      <c r="D557" s="39">
        <f>$C556*D556</f>
        <v>0</v>
      </c>
      <c r="E557" s="39">
        <f t="shared" ref="E557" si="998">$C556*E556</f>
        <v>0</v>
      </c>
      <c r="F557" s="39">
        <f t="shared" ref="F557" si="999">$C556*F556</f>
        <v>0</v>
      </c>
      <c r="G557" s="39">
        <f t="shared" ref="G557:AB557" si="1000">$C556*G556</f>
        <v>0</v>
      </c>
      <c r="H557" s="39">
        <f t="shared" si="1000"/>
        <v>0</v>
      </c>
      <c r="I557" s="39">
        <f t="shared" si="1000"/>
        <v>0</v>
      </c>
      <c r="J557" s="39">
        <f t="shared" si="1000"/>
        <v>0</v>
      </c>
      <c r="K557" s="39">
        <f t="shared" si="1000"/>
        <v>0</v>
      </c>
      <c r="L557" s="39">
        <f t="shared" si="1000"/>
        <v>0</v>
      </c>
      <c r="M557" s="39">
        <f t="shared" si="1000"/>
        <v>0</v>
      </c>
      <c r="N557" s="39">
        <f t="shared" si="1000"/>
        <v>0</v>
      </c>
      <c r="O557" s="39">
        <f t="shared" si="1000"/>
        <v>0</v>
      </c>
      <c r="P557" s="39">
        <f t="shared" si="1000"/>
        <v>0</v>
      </c>
      <c r="Q557" s="39">
        <f t="shared" si="1000"/>
        <v>0</v>
      </c>
      <c r="R557" s="39">
        <f t="shared" si="1000"/>
        <v>0</v>
      </c>
      <c r="S557" s="39">
        <f t="shared" si="1000"/>
        <v>0</v>
      </c>
      <c r="T557" s="39">
        <f t="shared" si="1000"/>
        <v>0</v>
      </c>
      <c r="U557" s="39">
        <f t="shared" si="1000"/>
        <v>0</v>
      </c>
      <c r="V557" s="39">
        <f t="shared" si="1000"/>
        <v>0</v>
      </c>
      <c r="W557" s="39">
        <f t="shared" si="1000"/>
        <v>0</v>
      </c>
      <c r="X557" s="39">
        <f t="shared" si="1000"/>
        <v>222512.59029600001</v>
      </c>
      <c r="Y557" s="39">
        <f t="shared" si="1000"/>
        <v>8981.9897039999996</v>
      </c>
      <c r="Z557" s="39">
        <f t="shared" si="1000"/>
        <v>0</v>
      </c>
      <c r="AA557" s="39">
        <f t="shared" si="1000"/>
        <v>0</v>
      </c>
      <c r="AB557" s="39">
        <f t="shared" si="1000"/>
        <v>0</v>
      </c>
      <c r="AC557" s="67"/>
      <c r="AD557" s="55"/>
    </row>
    <row r="558" spans="1:30" s="52" customFormat="1">
      <c r="A558" s="106" t="s">
        <v>217</v>
      </c>
      <c r="B558" s="75">
        <f>5555870/2</f>
        <v>2777935</v>
      </c>
      <c r="C558" s="165">
        <f t="shared" si="967"/>
        <v>231494.58</v>
      </c>
      <c r="D558" s="38">
        <v>1.6500000000000001E-2</v>
      </c>
      <c r="E558" s="38">
        <v>0.1368</v>
      </c>
      <c r="F558" s="38">
        <v>5.7599999999999998E-2</v>
      </c>
      <c r="G558" s="38">
        <v>8.0399999999999999E-2</v>
      </c>
      <c r="H558" s="38">
        <v>4.1099999999999998E-2</v>
      </c>
      <c r="I558" s="38">
        <v>0.13389999999999999</v>
      </c>
      <c r="J558" s="38">
        <v>2.12E-2</v>
      </c>
      <c r="K558" s="38">
        <v>3.2500000000000001E-2</v>
      </c>
      <c r="L558" s="38">
        <v>1.7100000000000001E-2</v>
      </c>
      <c r="M558" s="38">
        <v>2.5999999999999999E-2</v>
      </c>
      <c r="N558" s="38">
        <v>0.13320000000000001</v>
      </c>
      <c r="O558" s="38">
        <v>1.89E-2</v>
      </c>
      <c r="P558" s="38">
        <v>0</v>
      </c>
      <c r="Q558" s="38">
        <v>3.8600000000000002E-2</v>
      </c>
      <c r="R558" s="38">
        <v>1.9E-2</v>
      </c>
      <c r="S558" s="38">
        <v>4.1999999999999997E-3</v>
      </c>
      <c r="T558" s="38">
        <v>5.3999999999999999E-2</v>
      </c>
      <c r="U558" s="38">
        <v>1.78E-2</v>
      </c>
      <c r="V558" s="38">
        <v>3.6700000000000003E-2</v>
      </c>
      <c r="W558" s="38">
        <v>4.7199999999999999E-2</v>
      </c>
      <c r="X558" s="38">
        <v>6.3899999999999998E-2</v>
      </c>
      <c r="Y558" s="38">
        <v>2.5999999999999999E-3</v>
      </c>
      <c r="Z558" s="5">
        <v>0</v>
      </c>
      <c r="AA558" s="5">
        <v>8.0000000000000004E-4</v>
      </c>
      <c r="AB558" s="5">
        <v>0</v>
      </c>
      <c r="AC558" s="67"/>
      <c r="AD558" s="55"/>
    </row>
    <row r="559" spans="1:30" s="52" customFormat="1">
      <c r="A559" s="100"/>
      <c r="B559" s="60"/>
      <c r="C559" s="165"/>
      <c r="D559" s="39">
        <f>$C558*D558</f>
        <v>3819.66057</v>
      </c>
      <c r="E559" s="39">
        <f t="shared" ref="E559" si="1001">$C558*E558</f>
        <v>31668.458544000001</v>
      </c>
      <c r="F559" s="39">
        <f t="shared" ref="F559" si="1002">$C558*F558</f>
        <v>13334.087807999998</v>
      </c>
      <c r="G559" s="39">
        <f t="shared" ref="G559:AB559" si="1003">$C558*G558</f>
        <v>18612.164231999999</v>
      </c>
      <c r="H559" s="39">
        <f t="shared" si="1003"/>
        <v>9514.4272379999984</v>
      </c>
      <c r="I559" s="39">
        <f t="shared" si="1003"/>
        <v>30997.124261999998</v>
      </c>
      <c r="J559" s="39">
        <f t="shared" si="1003"/>
        <v>4907.6850960000002</v>
      </c>
      <c r="K559" s="39">
        <f t="shared" si="1003"/>
        <v>7523.5738499999998</v>
      </c>
      <c r="L559" s="39">
        <f t="shared" si="1003"/>
        <v>3958.5573180000001</v>
      </c>
      <c r="M559" s="39">
        <f t="shared" si="1003"/>
        <v>6018.8590799999993</v>
      </c>
      <c r="N559" s="39">
        <f t="shared" si="1003"/>
        <v>30835.078056000002</v>
      </c>
      <c r="O559" s="39">
        <f t="shared" si="1003"/>
        <v>4375.2475619999996</v>
      </c>
      <c r="P559" s="39">
        <f t="shared" si="1003"/>
        <v>0</v>
      </c>
      <c r="Q559" s="39">
        <f t="shared" si="1003"/>
        <v>8935.6907879999999</v>
      </c>
      <c r="R559" s="39">
        <f t="shared" si="1003"/>
        <v>4398.3970199999994</v>
      </c>
      <c r="S559" s="39">
        <f t="shared" si="1003"/>
        <v>972.2772359999999</v>
      </c>
      <c r="T559" s="39">
        <f t="shared" si="1003"/>
        <v>12500.70732</v>
      </c>
      <c r="U559" s="39">
        <f t="shared" si="1003"/>
        <v>4120.6035240000001</v>
      </c>
      <c r="V559" s="39">
        <f t="shared" si="1003"/>
        <v>8495.8510860000006</v>
      </c>
      <c r="W559" s="39">
        <f t="shared" si="1003"/>
        <v>10926.544175999999</v>
      </c>
      <c r="X559" s="39">
        <f t="shared" si="1003"/>
        <v>14792.503661999999</v>
      </c>
      <c r="Y559" s="39">
        <f t="shared" si="1003"/>
        <v>601.88590799999997</v>
      </c>
      <c r="Z559" s="39">
        <f t="shared" si="1003"/>
        <v>0</v>
      </c>
      <c r="AA559" s="39">
        <f t="shared" si="1003"/>
        <v>185.19566399999999</v>
      </c>
      <c r="AB559" s="39">
        <f t="shared" si="1003"/>
        <v>0</v>
      </c>
      <c r="AC559" s="67"/>
      <c r="AD559" s="55"/>
    </row>
    <row r="560" spans="1:30" s="52" customFormat="1">
      <c r="A560" s="106" t="s">
        <v>227</v>
      </c>
      <c r="B560" s="75">
        <f>3086992/2</f>
        <v>1543496</v>
      </c>
      <c r="C560" s="165">
        <f t="shared" si="967"/>
        <v>128624.67</v>
      </c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38">
        <v>0</v>
      </c>
      <c r="Q560" s="43"/>
      <c r="R560" s="43"/>
      <c r="S560" s="43"/>
      <c r="T560" s="43"/>
      <c r="U560" s="43"/>
      <c r="V560" s="43"/>
      <c r="W560" s="43"/>
      <c r="X560" s="38">
        <v>1</v>
      </c>
      <c r="Y560" s="38"/>
      <c r="Z560" s="43"/>
      <c r="AA560" s="43"/>
      <c r="AB560" s="43"/>
      <c r="AC560" s="67"/>
      <c r="AD560" s="55"/>
    </row>
    <row r="561" spans="1:30" s="52" customFormat="1">
      <c r="A561" s="100"/>
      <c r="B561" s="60"/>
      <c r="C561" s="165"/>
      <c r="D561" s="39">
        <f>$C560*D560</f>
        <v>0</v>
      </c>
      <c r="E561" s="39">
        <f t="shared" ref="E561" si="1004">$C560*E560</f>
        <v>0</v>
      </c>
      <c r="F561" s="39">
        <f t="shared" ref="F561" si="1005">$C560*F560</f>
        <v>0</v>
      </c>
      <c r="G561" s="39">
        <f t="shared" ref="G561:AB561" si="1006">$C560*G560</f>
        <v>0</v>
      </c>
      <c r="H561" s="39">
        <f t="shared" si="1006"/>
        <v>0</v>
      </c>
      <c r="I561" s="39">
        <f t="shared" si="1006"/>
        <v>0</v>
      </c>
      <c r="J561" s="39">
        <f t="shared" si="1006"/>
        <v>0</v>
      </c>
      <c r="K561" s="39">
        <f t="shared" si="1006"/>
        <v>0</v>
      </c>
      <c r="L561" s="39">
        <f t="shared" si="1006"/>
        <v>0</v>
      </c>
      <c r="M561" s="39">
        <f t="shared" si="1006"/>
        <v>0</v>
      </c>
      <c r="N561" s="39">
        <f t="shared" si="1006"/>
        <v>0</v>
      </c>
      <c r="O561" s="39">
        <f t="shared" si="1006"/>
        <v>0</v>
      </c>
      <c r="P561" s="39">
        <f t="shared" si="1006"/>
        <v>0</v>
      </c>
      <c r="Q561" s="39">
        <f t="shared" si="1006"/>
        <v>0</v>
      </c>
      <c r="R561" s="39">
        <f t="shared" si="1006"/>
        <v>0</v>
      </c>
      <c r="S561" s="39">
        <f t="shared" si="1006"/>
        <v>0</v>
      </c>
      <c r="T561" s="39">
        <f t="shared" si="1006"/>
        <v>0</v>
      </c>
      <c r="U561" s="39">
        <f t="shared" si="1006"/>
        <v>0</v>
      </c>
      <c r="V561" s="39">
        <f t="shared" si="1006"/>
        <v>0</v>
      </c>
      <c r="W561" s="39">
        <f t="shared" si="1006"/>
        <v>0</v>
      </c>
      <c r="X561" s="39">
        <f t="shared" si="1006"/>
        <v>128624.67</v>
      </c>
      <c r="Y561" s="39">
        <f t="shared" si="1006"/>
        <v>0</v>
      </c>
      <c r="Z561" s="39">
        <f t="shared" si="1006"/>
        <v>0</v>
      </c>
      <c r="AA561" s="39">
        <f t="shared" si="1006"/>
        <v>0</v>
      </c>
      <c r="AB561" s="39">
        <f t="shared" si="1006"/>
        <v>0</v>
      </c>
      <c r="AC561" s="67"/>
      <c r="AD561" s="55"/>
    </row>
    <row r="562" spans="1:30" s="52" customFormat="1">
      <c r="A562" s="106" t="s">
        <v>218</v>
      </c>
      <c r="B562" s="75">
        <f>3086992/2</f>
        <v>1543496</v>
      </c>
      <c r="C562" s="165">
        <f t="shared" si="967"/>
        <v>128624.67</v>
      </c>
      <c r="D562" s="38">
        <v>1.6500000000000001E-2</v>
      </c>
      <c r="E562" s="38">
        <v>0.1368</v>
      </c>
      <c r="F562" s="38">
        <v>5.7599999999999998E-2</v>
      </c>
      <c r="G562" s="38">
        <v>8.0399999999999999E-2</v>
      </c>
      <c r="H562" s="38">
        <v>4.1099999999999998E-2</v>
      </c>
      <c r="I562" s="38">
        <v>0.13389999999999999</v>
      </c>
      <c r="J562" s="38">
        <v>2.12E-2</v>
      </c>
      <c r="K562" s="38">
        <v>3.2500000000000001E-2</v>
      </c>
      <c r="L562" s="38">
        <v>1.7100000000000001E-2</v>
      </c>
      <c r="M562" s="38">
        <v>2.5999999999999999E-2</v>
      </c>
      <c r="N562" s="38">
        <v>0.13320000000000001</v>
      </c>
      <c r="O562" s="38">
        <v>1.89E-2</v>
      </c>
      <c r="P562" s="38">
        <v>0</v>
      </c>
      <c r="Q562" s="38">
        <v>3.8600000000000002E-2</v>
      </c>
      <c r="R562" s="38">
        <v>1.9E-2</v>
      </c>
      <c r="S562" s="38">
        <v>4.1999999999999997E-3</v>
      </c>
      <c r="T562" s="38">
        <v>5.3999999999999999E-2</v>
      </c>
      <c r="U562" s="38">
        <v>1.78E-2</v>
      </c>
      <c r="V562" s="38">
        <v>3.6700000000000003E-2</v>
      </c>
      <c r="W562" s="38">
        <v>4.7199999999999999E-2</v>
      </c>
      <c r="X562" s="38">
        <v>6.3899999999999998E-2</v>
      </c>
      <c r="Y562" s="38">
        <v>2.5999999999999999E-3</v>
      </c>
      <c r="Z562" s="5">
        <v>0</v>
      </c>
      <c r="AA562" s="5">
        <v>8.0000000000000004E-4</v>
      </c>
      <c r="AB562" s="5">
        <v>0</v>
      </c>
      <c r="AC562" s="67"/>
      <c r="AD562" s="55"/>
    </row>
    <row r="563" spans="1:30" s="52" customFormat="1">
      <c r="A563" s="100"/>
      <c r="B563" s="60"/>
      <c r="C563" s="165"/>
      <c r="D563" s="39">
        <f>$C562*D562</f>
        <v>2122.3070550000002</v>
      </c>
      <c r="E563" s="39">
        <f t="shared" ref="E563" si="1007">$C562*E562</f>
        <v>17595.854856000002</v>
      </c>
      <c r="F563" s="39">
        <f t="shared" ref="F563" si="1008">$C562*F562</f>
        <v>7408.780992</v>
      </c>
      <c r="G563" s="39">
        <f t="shared" ref="G563:AB563" si="1009">$C562*G562</f>
        <v>10341.423467999999</v>
      </c>
      <c r="H563" s="39">
        <f t="shared" si="1009"/>
        <v>5286.4739369999998</v>
      </c>
      <c r="I563" s="39">
        <f t="shared" si="1009"/>
        <v>17222.843312999998</v>
      </c>
      <c r="J563" s="39">
        <f t="shared" si="1009"/>
        <v>2726.8430039999998</v>
      </c>
      <c r="K563" s="39">
        <f t="shared" si="1009"/>
        <v>4180.3017749999999</v>
      </c>
      <c r="L563" s="39">
        <f t="shared" si="1009"/>
        <v>2199.4818570000002</v>
      </c>
      <c r="M563" s="39">
        <f t="shared" si="1009"/>
        <v>3344.2414199999998</v>
      </c>
      <c r="N563" s="39">
        <f t="shared" si="1009"/>
        <v>17132.806044000001</v>
      </c>
      <c r="O563" s="39">
        <f t="shared" si="1009"/>
        <v>2431.0062629999998</v>
      </c>
      <c r="P563" s="39">
        <f t="shared" si="1009"/>
        <v>0</v>
      </c>
      <c r="Q563" s="39">
        <f t="shared" si="1009"/>
        <v>4964.9122619999998</v>
      </c>
      <c r="R563" s="39">
        <f t="shared" si="1009"/>
        <v>2443.8687299999997</v>
      </c>
      <c r="S563" s="39">
        <f t="shared" si="1009"/>
        <v>540.223614</v>
      </c>
      <c r="T563" s="39">
        <f t="shared" si="1009"/>
        <v>6945.73218</v>
      </c>
      <c r="U563" s="39">
        <f t="shared" si="1009"/>
        <v>2289.5191260000001</v>
      </c>
      <c r="V563" s="39">
        <f t="shared" si="1009"/>
        <v>4720.5253890000004</v>
      </c>
      <c r="W563" s="39">
        <f t="shared" si="1009"/>
        <v>6071.0844239999997</v>
      </c>
      <c r="X563" s="39">
        <f t="shared" si="1009"/>
        <v>8219.1164129999997</v>
      </c>
      <c r="Y563" s="39">
        <f t="shared" si="1009"/>
        <v>334.42414199999996</v>
      </c>
      <c r="Z563" s="39">
        <f t="shared" si="1009"/>
        <v>0</v>
      </c>
      <c r="AA563" s="39">
        <f t="shared" si="1009"/>
        <v>102.899736</v>
      </c>
      <c r="AB563" s="39">
        <f t="shared" si="1009"/>
        <v>0</v>
      </c>
      <c r="AC563" s="67"/>
      <c r="AD563" s="55"/>
    </row>
    <row r="564" spans="1:30" s="52" customFormat="1">
      <c r="A564" s="106" t="s">
        <v>219</v>
      </c>
      <c r="B564" s="75">
        <v>0</v>
      </c>
      <c r="C564" s="165">
        <f t="shared" si="967"/>
        <v>0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2"/>
      <c r="Q564" s="43"/>
      <c r="R564" s="43"/>
      <c r="S564" s="43"/>
      <c r="T564" s="43"/>
      <c r="U564" s="43"/>
      <c r="V564" s="43"/>
      <c r="W564" s="43"/>
      <c r="X564" s="38">
        <v>0.96120000000000005</v>
      </c>
      <c r="Y564" s="38">
        <v>3.8800000000000001E-2</v>
      </c>
      <c r="Z564" s="42"/>
      <c r="AA564" s="42"/>
      <c r="AB564" s="42"/>
      <c r="AC564" s="67"/>
      <c r="AD564" s="55"/>
    </row>
    <row r="565" spans="1:30" s="52" customFormat="1">
      <c r="A565" s="100"/>
      <c r="B565" s="60"/>
      <c r="C565" s="165"/>
      <c r="D565" s="39">
        <f>$C564*D564</f>
        <v>0</v>
      </c>
      <c r="E565" s="39">
        <f t="shared" ref="E565" si="1010">$C564*E564</f>
        <v>0</v>
      </c>
      <c r="F565" s="39">
        <f t="shared" ref="F565" si="1011">$C564*F564</f>
        <v>0</v>
      </c>
      <c r="G565" s="39">
        <f t="shared" ref="G565:AB565" si="1012">$C564*G564</f>
        <v>0</v>
      </c>
      <c r="H565" s="39">
        <f t="shared" si="1012"/>
        <v>0</v>
      </c>
      <c r="I565" s="39">
        <f t="shared" si="1012"/>
        <v>0</v>
      </c>
      <c r="J565" s="39">
        <f t="shared" si="1012"/>
        <v>0</v>
      </c>
      <c r="K565" s="39">
        <f t="shared" si="1012"/>
        <v>0</v>
      </c>
      <c r="L565" s="39">
        <f t="shared" si="1012"/>
        <v>0</v>
      </c>
      <c r="M565" s="39">
        <f t="shared" si="1012"/>
        <v>0</v>
      </c>
      <c r="N565" s="39">
        <f t="shared" si="1012"/>
        <v>0</v>
      </c>
      <c r="O565" s="39">
        <f t="shared" si="1012"/>
        <v>0</v>
      </c>
      <c r="P565" s="39">
        <f t="shared" si="1012"/>
        <v>0</v>
      </c>
      <c r="Q565" s="39">
        <f t="shared" si="1012"/>
        <v>0</v>
      </c>
      <c r="R565" s="39">
        <f t="shared" si="1012"/>
        <v>0</v>
      </c>
      <c r="S565" s="39">
        <f t="shared" si="1012"/>
        <v>0</v>
      </c>
      <c r="T565" s="39">
        <f t="shared" si="1012"/>
        <v>0</v>
      </c>
      <c r="U565" s="39">
        <f t="shared" si="1012"/>
        <v>0</v>
      </c>
      <c r="V565" s="39">
        <f t="shared" si="1012"/>
        <v>0</v>
      </c>
      <c r="W565" s="39">
        <f t="shared" si="1012"/>
        <v>0</v>
      </c>
      <c r="X565" s="39">
        <f t="shared" si="1012"/>
        <v>0</v>
      </c>
      <c r="Y565" s="39">
        <f t="shared" si="1012"/>
        <v>0</v>
      </c>
      <c r="Z565" s="39">
        <f t="shared" si="1012"/>
        <v>0</v>
      </c>
      <c r="AA565" s="39">
        <f t="shared" si="1012"/>
        <v>0</v>
      </c>
      <c r="AB565" s="39">
        <f t="shared" si="1012"/>
        <v>0</v>
      </c>
      <c r="AC565" s="67"/>
      <c r="AD565" s="55"/>
    </row>
    <row r="566" spans="1:30" s="52" customFormat="1">
      <c r="A566" s="106" t="s">
        <v>220</v>
      </c>
      <c r="B566" s="75">
        <v>0</v>
      </c>
      <c r="C566" s="165">
        <f t="shared" si="967"/>
        <v>0</v>
      </c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2"/>
      <c r="Q566" s="43"/>
      <c r="R566" s="43"/>
      <c r="S566" s="43"/>
      <c r="T566" s="43"/>
      <c r="U566" s="43"/>
      <c r="V566" s="43"/>
      <c r="W566" s="43"/>
      <c r="X566" s="38">
        <v>0.96120000000000005</v>
      </c>
      <c r="Y566" s="38">
        <v>3.8800000000000001E-2</v>
      </c>
      <c r="Z566" s="5"/>
      <c r="AA566" s="5"/>
      <c r="AB566" s="5"/>
      <c r="AC566" s="67"/>
      <c r="AD566" s="55"/>
    </row>
    <row r="567" spans="1:30" s="52" customFormat="1">
      <c r="A567" s="100"/>
      <c r="B567" s="60"/>
      <c r="C567" s="165"/>
      <c r="D567" s="39">
        <f>$C566*D566</f>
        <v>0</v>
      </c>
      <c r="E567" s="39">
        <f t="shared" ref="E567" si="1013">$C566*E566</f>
        <v>0</v>
      </c>
      <c r="F567" s="39">
        <f t="shared" ref="F567" si="1014">$C566*F566</f>
        <v>0</v>
      </c>
      <c r="G567" s="39">
        <f t="shared" ref="G567:AB567" si="1015">$C566*G566</f>
        <v>0</v>
      </c>
      <c r="H567" s="39">
        <f t="shared" si="1015"/>
        <v>0</v>
      </c>
      <c r="I567" s="39">
        <f t="shared" si="1015"/>
        <v>0</v>
      </c>
      <c r="J567" s="39">
        <f t="shared" si="1015"/>
        <v>0</v>
      </c>
      <c r="K567" s="39">
        <f t="shared" si="1015"/>
        <v>0</v>
      </c>
      <c r="L567" s="39">
        <f t="shared" si="1015"/>
        <v>0</v>
      </c>
      <c r="M567" s="39">
        <f t="shared" si="1015"/>
        <v>0</v>
      </c>
      <c r="N567" s="39">
        <f t="shared" si="1015"/>
        <v>0</v>
      </c>
      <c r="O567" s="39">
        <f t="shared" si="1015"/>
        <v>0</v>
      </c>
      <c r="P567" s="39">
        <f t="shared" si="1015"/>
        <v>0</v>
      </c>
      <c r="Q567" s="39">
        <f t="shared" si="1015"/>
        <v>0</v>
      </c>
      <c r="R567" s="39">
        <f t="shared" si="1015"/>
        <v>0</v>
      </c>
      <c r="S567" s="39">
        <f t="shared" si="1015"/>
        <v>0</v>
      </c>
      <c r="T567" s="39">
        <f t="shared" si="1015"/>
        <v>0</v>
      </c>
      <c r="U567" s="39">
        <f t="shared" si="1015"/>
        <v>0</v>
      </c>
      <c r="V567" s="39">
        <f t="shared" si="1015"/>
        <v>0</v>
      </c>
      <c r="W567" s="39">
        <f t="shared" si="1015"/>
        <v>0</v>
      </c>
      <c r="X567" s="39">
        <f t="shared" si="1015"/>
        <v>0</v>
      </c>
      <c r="Y567" s="39">
        <f t="shared" si="1015"/>
        <v>0</v>
      </c>
      <c r="Z567" s="39">
        <f t="shared" si="1015"/>
        <v>0</v>
      </c>
      <c r="AA567" s="39">
        <f t="shared" si="1015"/>
        <v>0</v>
      </c>
      <c r="AB567" s="39">
        <f t="shared" si="1015"/>
        <v>0</v>
      </c>
      <c r="AC567" s="67"/>
      <c r="AD567" s="55"/>
    </row>
    <row r="568" spans="1:30" s="52" customFormat="1">
      <c r="A568" s="106" t="s">
        <v>221</v>
      </c>
      <c r="B568" s="75">
        <v>0</v>
      </c>
      <c r="C568" s="165">
        <f t="shared" si="967"/>
        <v>0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2"/>
      <c r="Q568" s="43"/>
      <c r="R568" s="43"/>
      <c r="S568" s="43"/>
      <c r="T568" s="43"/>
      <c r="U568" s="43"/>
      <c r="V568" s="43"/>
      <c r="W568" s="43"/>
      <c r="X568" s="38">
        <v>0.96120000000000005</v>
      </c>
      <c r="Y568" s="38">
        <v>3.8800000000000001E-2</v>
      </c>
      <c r="Z568" s="42"/>
      <c r="AA568" s="42"/>
      <c r="AB568" s="42"/>
      <c r="AC568" s="67"/>
      <c r="AD568" s="55"/>
    </row>
    <row r="569" spans="1:30" s="52" customFormat="1">
      <c r="A569" s="100"/>
      <c r="B569" s="60"/>
      <c r="C569" s="165"/>
      <c r="D569" s="39">
        <f>$C568*D568</f>
        <v>0</v>
      </c>
      <c r="E569" s="39">
        <f t="shared" ref="E569" si="1016">$C568*E568</f>
        <v>0</v>
      </c>
      <c r="F569" s="39">
        <f t="shared" ref="F569" si="1017">$C568*F568</f>
        <v>0</v>
      </c>
      <c r="G569" s="39">
        <f t="shared" ref="G569:AB569" si="1018">$C568*G568</f>
        <v>0</v>
      </c>
      <c r="H569" s="39">
        <f t="shared" si="1018"/>
        <v>0</v>
      </c>
      <c r="I569" s="39">
        <f t="shared" si="1018"/>
        <v>0</v>
      </c>
      <c r="J569" s="39">
        <f t="shared" si="1018"/>
        <v>0</v>
      </c>
      <c r="K569" s="39">
        <f t="shared" si="1018"/>
        <v>0</v>
      </c>
      <c r="L569" s="39">
        <f t="shared" si="1018"/>
        <v>0</v>
      </c>
      <c r="M569" s="39">
        <f t="shared" si="1018"/>
        <v>0</v>
      </c>
      <c r="N569" s="39">
        <f t="shared" si="1018"/>
        <v>0</v>
      </c>
      <c r="O569" s="39">
        <f t="shared" si="1018"/>
        <v>0</v>
      </c>
      <c r="P569" s="39">
        <f t="shared" si="1018"/>
        <v>0</v>
      </c>
      <c r="Q569" s="39">
        <f t="shared" si="1018"/>
        <v>0</v>
      </c>
      <c r="R569" s="39">
        <f t="shared" si="1018"/>
        <v>0</v>
      </c>
      <c r="S569" s="39">
        <f t="shared" si="1018"/>
        <v>0</v>
      </c>
      <c r="T569" s="39">
        <f t="shared" si="1018"/>
        <v>0</v>
      </c>
      <c r="U569" s="39">
        <f t="shared" si="1018"/>
        <v>0</v>
      </c>
      <c r="V569" s="39">
        <f t="shared" si="1018"/>
        <v>0</v>
      </c>
      <c r="W569" s="39">
        <f t="shared" si="1018"/>
        <v>0</v>
      </c>
      <c r="X569" s="39">
        <f t="shared" si="1018"/>
        <v>0</v>
      </c>
      <c r="Y569" s="39">
        <f t="shared" si="1018"/>
        <v>0</v>
      </c>
      <c r="Z569" s="39">
        <f t="shared" si="1018"/>
        <v>0</v>
      </c>
      <c r="AA569" s="39">
        <f t="shared" si="1018"/>
        <v>0</v>
      </c>
      <c r="AB569" s="39">
        <f t="shared" si="1018"/>
        <v>0</v>
      </c>
      <c r="AC569" s="67"/>
      <c r="AD569" s="55"/>
    </row>
    <row r="570" spans="1:30" s="52" customFormat="1">
      <c r="A570" s="106" t="s">
        <v>222</v>
      </c>
      <c r="B570" s="75">
        <v>3443697</v>
      </c>
      <c r="C570" s="165">
        <f t="shared" si="967"/>
        <v>286974.75</v>
      </c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2"/>
      <c r="Q570" s="43"/>
      <c r="R570" s="43"/>
      <c r="S570" s="43"/>
      <c r="T570" s="43"/>
      <c r="U570" s="43"/>
      <c r="V570" s="43"/>
      <c r="W570" s="43"/>
      <c r="X570" s="38">
        <v>0.96120000000000005</v>
      </c>
      <c r="Y570" s="38">
        <v>3.8800000000000001E-2</v>
      </c>
      <c r="Z570" s="42"/>
      <c r="AA570" s="42"/>
      <c r="AB570" s="42"/>
      <c r="AC570" s="67"/>
      <c r="AD570" s="55"/>
    </row>
    <row r="571" spans="1:30" s="52" customFormat="1">
      <c r="A571" s="100"/>
      <c r="B571" s="60"/>
      <c r="C571" s="165"/>
      <c r="D571" s="39">
        <f>$C570*D570</f>
        <v>0</v>
      </c>
      <c r="E571" s="39">
        <f t="shared" ref="E571" si="1019">$C570*E570</f>
        <v>0</v>
      </c>
      <c r="F571" s="39">
        <f t="shared" ref="F571" si="1020">$C570*F570</f>
        <v>0</v>
      </c>
      <c r="G571" s="39">
        <f t="shared" ref="G571:AB571" si="1021">$C570*G570</f>
        <v>0</v>
      </c>
      <c r="H571" s="39">
        <f t="shared" si="1021"/>
        <v>0</v>
      </c>
      <c r="I571" s="39">
        <f t="shared" si="1021"/>
        <v>0</v>
      </c>
      <c r="J571" s="39">
        <f t="shared" si="1021"/>
        <v>0</v>
      </c>
      <c r="K571" s="39">
        <f t="shared" si="1021"/>
        <v>0</v>
      </c>
      <c r="L571" s="39">
        <f t="shared" si="1021"/>
        <v>0</v>
      </c>
      <c r="M571" s="39">
        <f t="shared" si="1021"/>
        <v>0</v>
      </c>
      <c r="N571" s="39">
        <f t="shared" si="1021"/>
        <v>0</v>
      </c>
      <c r="O571" s="39">
        <f t="shared" si="1021"/>
        <v>0</v>
      </c>
      <c r="P571" s="39">
        <f t="shared" si="1021"/>
        <v>0</v>
      </c>
      <c r="Q571" s="39">
        <f t="shared" si="1021"/>
        <v>0</v>
      </c>
      <c r="R571" s="39">
        <f t="shared" si="1021"/>
        <v>0</v>
      </c>
      <c r="S571" s="39">
        <f t="shared" si="1021"/>
        <v>0</v>
      </c>
      <c r="T571" s="39">
        <f t="shared" si="1021"/>
        <v>0</v>
      </c>
      <c r="U571" s="39">
        <f t="shared" si="1021"/>
        <v>0</v>
      </c>
      <c r="V571" s="39">
        <f t="shared" si="1021"/>
        <v>0</v>
      </c>
      <c r="W571" s="39">
        <f t="shared" si="1021"/>
        <v>0</v>
      </c>
      <c r="X571" s="39">
        <f t="shared" si="1021"/>
        <v>275840.12969999999</v>
      </c>
      <c r="Y571" s="39">
        <f t="shared" si="1021"/>
        <v>11134.6203</v>
      </c>
      <c r="Z571" s="39">
        <f t="shared" si="1021"/>
        <v>0</v>
      </c>
      <c r="AA571" s="39">
        <f t="shared" si="1021"/>
        <v>0</v>
      </c>
      <c r="AB571" s="39">
        <f t="shared" si="1021"/>
        <v>0</v>
      </c>
      <c r="AC571" s="67"/>
      <c r="AD571" s="55"/>
    </row>
    <row r="572" spans="1:30" s="52" customFormat="1">
      <c r="A572" s="99" t="s">
        <v>266</v>
      </c>
      <c r="B572" s="205">
        <v>1070875</v>
      </c>
      <c r="C572" s="165">
        <f t="shared" si="967"/>
        <v>89239.58</v>
      </c>
      <c r="D572" s="44"/>
      <c r="E572" s="44"/>
      <c r="F572" s="44"/>
      <c r="G572" s="44"/>
      <c r="H572" s="42">
        <v>3.0499999999999999E-2</v>
      </c>
      <c r="I572" s="42"/>
      <c r="J572" s="42"/>
      <c r="K572" s="42"/>
      <c r="L572" s="42"/>
      <c r="M572" s="42"/>
      <c r="N572" s="42"/>
      <c r="O572" s="42"/>
      <c r="P572" s="42">
        <v>2.0999999999999999E-3</v>
      </c>
      <c r="Q572" s="42"/>
      <c r="R572" s="42">
        <v>8.3000000000000001E-3</v>
      </c>
      <c r="S572" s="42"/>
      <c r="T572" s="42">
        <v>0.91359999999999997</v>
      </c>
      <c r="U572" s="42"/>
      <c r="V572" s="42">
        <v>1.9300000000000001E-2</v>
      </c>
      <c r="W572" s="42">
        <v>2.46E-2</v>
      </c>
      <c r="X572" s="42"/>
      <c r="Y572" s="42"/>
      <c r="Z572" s="42">
        <v>1.6000000000000001E-3</v>
      </c>
      <c r="AA572" s="42">
        <v>0</v>
      </c>
      <c r="AB572" s="42">
        <v>0</v>
      </c>
      <c r="AC572" s="67"/>
      <c r="AD572" s="55"/>
    </row>
    <row r="573" spans="1:30" s="52" customFormat="1">
      <c r="A573" s="100"/>
      <c r="B573" s="137"/>
      <c r="C573" s="165"/>
      <c r="D573" s="39">
        <f t="shared" ref="D573" si="1022">$C572*D572</f>
        <v>0</v>
      </c>
      <c r="E573" s="39">
        <f t="shared" ref="E573" si="1023">$C572*E572</f>
        <v>0</v>
      </c>
      <c r="F573" s="39">
        <f t="shared" ref="F573:O573" si="1024">$C572*F572</f>
        <v>0</v>
      </c>
      <c r="G573" s="39">
        <f t="shared" si="1024"/>
        <v>0</v>
      </c>
      <c r="H573" s="39">
        <f t="shared" si="1024"/>
        <v>2721.80719</v>
      </c>
      <c r="I573" s="39">
        <f t="shared" si="1024"/>
        <v>0</v>
      </c>
      <c r="J573" s="39">
        <f t="shared" si="1024"/>
        <v>0</v>
      </c>
      <c r="K573" s="39">
        <f t="shared" si="1024"/>
        <v>0</v>
      </c>
      <c r="L573" s="39">
        <f t="shared" si="1024"/>
        <v>0</v>
      </c>
      <c r="M573" s="39">
        <f t="shared" si="1024"/>
        <v>0</v>
      </c>
      <c r="N573" s="39">
        <f t="shared" si="1024"/>
        <v>0</v>
      </c>
      <c r="O573" s="39">
        <f t="shared" si="1024"/>
        <v>0</v>
      </c>
      <c r="P573" s="39">
        <f t="shared" ref="P573" si="1025">$C572*P572</f>
        <v>187.40311800000001</v>
      </c>
      <c r="Q573" s="39">
        <f t="shared" ref="Q573" si="1026">$C572*Q572</f>
        <v>0</v>
      </c>
      <c r="R573" s="39">
        <f t="shared" ref="R573:AB573" si="1027">$C572*R572</f>
        <v>740.68851400000005</v>
      </c>
      <c r="S573" s="39">
        <f t="shared" si="1027"/>
        <v>0</v>
      </c>
      <c r="T573" s="39">
        <f t="shared" si="1027"/>
        <v>81529.280287999994</v>
      </c>
      <c r="U573" s="39">
        <f t="shared" si="1027"/>
        <v>0</v>
      </c>
      <c r="V573" s="39">
        <f t="shared" si="1027"/>
        <v>1722.3238940000001</v>
      </c>
      <c r="W573" s="39">
        <f t="shared" si="1027"/>
        <v>2195.2936680000003</v>
      </c>
      <c r="X573" s="39">
        <f t="shared" si="1027"/>
        <v>0</v>
      </c>
      <c r="Y573" s="39">
        <f t="shared" si="1027"/>
        <v>0</v>
      </c>
      <c r="Z573" s="39">
        <f t="shared" si="1027"/>
        <v>142.78332800000001</v>
      </c>
      <c r="AA573" s="39">
        <f t="shared" si="1027"/>
        <v>0</v>
      </c>
      <c r="AB573" s="39">
        <f t="shared" si="1027"/>
        <v>0</v>
      </c>
      <c r="AC573" s="67"/>
      <c r="AD573" s="55"/>
    </row>
    <row r="574" spans="1:30" s="52" customFormat="1">
      <c r="A574" s="99" t="s">
        <v>267</v>
      </c>
      <c r="B574" s="205">
        <v>3103635</v>
      </c>
      <c r="C574" s="165">
        <f t="shared" si="967"/>
        <v>258636.25</v>
      </c>
      <c r="D574" s="42">
        <v>4.9599999999999998E-2</v>
      </c>
      <c r="E574" s="44"/>
      <c r="F574" s="44"/>
      <c r="G574" s="44"/>
      <c r="H574" s="42"/>
      <c r="I574" s="42"/>
      <c r="J574" s="42"/>
      <c r="K574" s="42"/>
      <c r="L574" s="42"/>
      <c r="M574" s="42"/>
      <c r="N574" s="42"/>
      <c r="O574" s="42"/>
      <c r="P574" s="42">
        <v>1.5E-3</v>
      </c>
      <c r="Q574" s="42">
        <v>0.442</v>
      </c>
      <c r="R574" s="42"/>
      <c r="S574" s="42">
        <v>5.3E-3</v>
      </c>
      <c r="T574" s="42"/>
      <c r="U574" s="42"/>
      <c r="V574" s="42"/>
      <c r="W574" s="42"/>
      <c r="X574" s="42">
        <v>0.48080000000000001</v>
      </c>
      <c r="Y574" s="42">
        <v>1.9199999999999998E-2</v>
      </c>
      <c r="Z574" s="42">
        <v>1.6000000000000001E-3</v>
      </c>
      <c r="AA574" s="42">
        <v>0</v>
      </c>
      <c r="AB574" s="42">
        <v>0</v>
      </c>
      <c r="AC574" s="67"/>
      <c r="AD574" s="55"/>
    </row>
    <row r="575" spans="1:30" s="52" customFormat="1">
      <c r="A575" s="100"/>
      <c r="B575" s="137"/>
      <c r="C575" s="165"/>
      <c r="D575" s="39">
        <f t="shared" ref="D575" si="1028">$C574*D574</f>
        <v>12828.358</v>
      </c>
      <c r="E575" s="39">
        <f t="shared" ref="E575" si="1029">$C574*E574</f>
        <v>0</v>
      </c>
      <c r="F575" s="39">
        <f t="shared" ref="F575:O575" si="1030">$C574*F574</f>
        <v>0</v>
      </c>
      <c r="G575" s="39">
        <f t="shared" si="1030"/>
        <v>0</v>
      </c>
      <c r="H575" s="39">
        <f t="shared" si="1030"/>
        <v>0</v>
      </c>
      <c r="I575" s="39">
        <f t="shared" si="1030"/>
        <v>0</v>
      </c>
      <c r="J575" s="39">
        <f t="shared" si="1030"/>
        <v>0</v>
      </c>
      <c r="K575" s="39">
        <f t="shared" si="1030"/>
        <v>0</v>
      </c>
      <c r="L575" s="39">
        <f t="shared" si="1030"/>
        <v>0</v>
      </c>
      <c r="M575" s="39">
        <f t="shared" si="1030"/>
        <v>0</v>
      </c>
      <c r="N575" s="39">
        <f t="shared" si="1030"/>
        <v>0</v>
      </c>
      <c r="O575" s="39">
        <f t="shared" si="1030"/>
        <v>0</v>
      </c>
      <c r="P575" s="39">
        <f t="shared" ref="P575" si="1031">$C574*P574</f>
        <v>387.95437500000003</v>
      </c>
      <c r="Q575" s="39">
        <f t="shared" ref="Q575" si="1032">$C574*Q574</f>
        <v>114317.2225</v>
      </c>
      <c r="R575" s="39">
        <f t="shared" ref="R575:AB575" si="1033">$C574*R574</f>
        <v>0</v>
      </c>
      <c r="S575" s="39">
        <f t="shared" si="1033"/>
        <v>1370.772125</v>
      </c>
      <c r="T575" s="39">
        <f t="shared" si="1033"/>
        <v>0</v>
      </c>
      <c r="U575" s="39">
        <f t="shared" si="1033"/>
        <v>0</v>
      </c>
      <c r="V575" s="39">
        <f t="shared" si="1033"/>
        <v>0</v>
      </c>
      <c r="W575" s="39">
        <f t="shared" si="1033"/>
        <v>0</v>
      </c>
      <c r="X575" s="39">
        <f t="shared" si="1033"/>
        <v>124352.30900000001</v>
      </c>
      <c r="Y575" s="39">
        <f t="shared" si="1033"/>
        <v>4965.8159999999998</v>
      </c>
      <c r="Z575" s="39">
        <f t="shared" si="1033"/>
        <v>413.81800000000004</v>
      </c>
      <c r="AA575" s="39">
        <f t="shared" si="1033"/>
        <v>0</v>
      </c>
      <c r="AB575" s="39">
        <f t="shared" si="1033"/>
        <v>0</v>
      </c>
      <c r="AC575" s="67"/>
      <c r="AD575" s="55"/>
    </row>
    <row r="576" spans="1:30" s="52" customFormat="1">
      <c r="A576" s="106" t="s">
        <v>284</v>
      </c>
      <c r="B576" s="75">
        <f>17674138/2</f>
        <v>8837069</v>
      </c>
      <c r="C576" s="165">
        <f t="shared" si="967"/>
        <v>736422.42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2"/>
      <c r="Q576" s="43"/>
      <c r="R576" s="43"/>
      <c r="S576" s="43"/>
      <c r="T576" s="43"/>
      <c r="U576" s="43"/>
      <c r="V576" s="43"/>
      <c r="W576" s="43"/>
      <c r="X576" s="42">
        <v>0.96120000000000005</v>
      </c>
      <c r="Y576" s="42">
        <v>3.8800000000000001E-2</v>
      </c>
      <c r="Z576" s="42"/>
      <c r="AA576" s="42"/>
      <c r="AB576" s="42"/>
      <c r="AC576" s="67"/>
      <c r="AD576" s="55"/>
    </row>
    <row r="577" spans="1:30" s="52" customFormat="1">
      <c r="A577" s="100"/>
      <c r="B577" s="60"/>
      <c r="C577" s="165"/>
      <c r="D577" s="39">
        <f>$C576*D576</f>
        <v>0</v>
      </c>
      <c r="E577" s="39">
        <f t="shared" ref="E577" si="1034">$C576*E576</f>
        <v>0</v>
      </c>
      <c r="F577" s="39">
        <f t="shared" ref="F577" si="1035">$C576*F576</f>
        <v>0</v>
      </c>
      <c r="G577" s="39">
        <f t="shared" ref="G577:AB577" si="1036">$C576*G576</f>
        <v>0</v>
      </c>
      <c r="H577" s="39">
        <f t="shared" si="1036"/>
        <v>0</v>
      </c>
      <c r="I577" s="39">
        <f t="shared" si="1036"/>
        <v>0</v>
      </c>
      <c r="J577" s="39">
        <f t="shared" si="1036"/>
        <v>0</v>
      </c>
      <c r="K577" s="39">
        <f t="shared" si="1036"/>
        <v>0</v>
      </c>
      <c r="L577" s="39">
        <f t="shared" si="1036"/>
        <v>0</v>
      </c>
      <c r="M577" s="39">
        <f t="shared" si="1036"/>
        <v>0</v>
      </c>
      <c r="N577" s="39">
        <f t="shared" si="1036"/>
        <v>0</v>
      </c>
      <c r="O577" s="39">
        <f t="shared" si="1036"/>
        <v>0</v>
      </c>
      <c r="P577" s="39">
        <f t="shared" si="1036"/>
        <v>0</v>
      </c>
      <c r="Q577" s="39">
        <f t="shared" si="1036"/>
        <v>0</v>
      </c>
      <c r="R577" s="39">
        <f t="shared" si="1036"/>
        <v>0</v>
      </c>
      <c r="S577" s="39">
        <f t="shared" si="1036"/>
        <v>0</v>
      </c>
      <c r="T577" s="39">
        <f t="shared" si="1036"/>
        <v>0</v>
      </c>
      <c r="U577" s="39">
        <f t="shared" si="1036"/>
        <v>0</v>
      </c>
      <c r="V577" s="39">
        <f t="shared" si="1036"/>
        <v>0</v>
      </c>
      <c r="W577" s="39">
        <f t="shared" si="1036"/>
        <v>0</v>
      </c>
      <c r="X577" s="39">
        <f t="shared" si="1036"/>
        <v>707849.23010400007</v>
      </c>
      <c r="Y577" s="39">
        <f t="shared" si="1036"/>
        <v>28573.189896000004</v>
      </c>
      <c r="Z577" s="39">
        <f t="shared" si="1036"/>
        <v>0</v>
      </c>
      <c r="AA577" s="39">
        <f t="shared" si="1036"/>
        <v>0</v>
      </c>
      <c r="AB577" s="39">
        <f t="shared" si="1036"/>
        <v>0</v>
      </c>
      <c r="AC577" s="67"/>
      <c r="AD577" s="55"/>
    </row>
    <row r="578" spans="1:30" s="52" customFormat="1">
      <c r="A578" s="106" t="s">
        <v>281</v>
      </c>
      <c r="B578" s="75">
        <f>17674138/2</f>
        <v>8837069</v>
      </c>
      <c r="C578" s="165">
        <f t="shared" si="967"/>
        <v>736422.42</v>
      </c>
      <c r="D578" s="38">
        <v>1.6500000000000001E-2</v>
      </c>
      <c r="E578" s="38">
        <v>0.1368</v>
      </c>
      <c r="F578" s="38">
        <v>5.7599999999999998E-2</v>
      </c>
      <c r="G578" s="38">
        <v>8.0399999999999999E-2</v>
      </c>
      <c r="H578" s="38">
        <v>4.1099999999999998E-2</v>
      </c>
      <c r="I578" s="38">
        <v>0.13389999999999999</v>
      </c>
      <c r="J578" s="38">
        <v>2.12E-2</v>
      </c>
      <c r="K578" s="38">
        <v>3.2500000000000001E-2</v>
      </c>
      <c r="L578" s="38">
        <v>1.7100000000000001E-2</v>
      </c>
      <c r="M578" s="38">
        <v>2.5999999999999999E-2</v>
      </c>
      <c r="N578" s="38">
        <v>0.13320000000000001</v>
      </c>
      <c r="O578" s="38">
        <v>1.89E-2</v>
      </c>
      <c r="P578" s="38">
        <v>0</v>
      </c>
      <c r="Q578" s="38">
        <v>3.8600000000000002E-2</v>
      </c>
      <c r="R578" s="38">
        <v>1.9E-2</v>
      </c>
      <c r="S578" s="38">
        <v>4.1999999999999997E-3</v>
      </c>
      <c r="T578" s="38">
        <v>5.3999999999999999E-2</v>
      </c>
      <c r="U578" s="38">
        <v>1.78E-2</v>
      </c>
      <c r="V578" s="38">
        <v>3.6700000000000003E-2</v>
      </c>
      <c r="W578" s="38">
        <v>4.7199999999999999E-2</v>
      </c>
      <c r="X578" s="38">
        <v>6.3899999999999998E-2</v>
      </c>
      <c r="Y578" s="38">
        <v>2.5999999999999999E-3</v>
      </c>
      <c r="Z578" s="5">
        <v>0</v>
      </c>
      <c r="AA578" s="5">
        <v>8.0000000000000004E-4</v>
      </c>
      <c r="AB578" s="5">
        <v>0</v>
      </c>
      <c r="AC578" s="67"/>
      <c r="AD578" s="55"/>
    </row>
    <row r="579" spans="1:30" s="52" customFormat="1">
      <c r="A579" s="100"/>
      <c r="B579" s="60"/>
      <c r="C579" s="165"/>
      <c r="D579" s="39">
        <f>$C578*D578</f>
        <v>12150.969930000001</v>
      </c>
      <c r="E579" s="39">
        <f t="shared" ref="E579" si="1037">$C578*E578</f>
        <v>100742.587056</v>
      </c>
      <c r="F579" s="39">
        <f t="shared" ref="F579" si="1038">$C578*F578</f>
        <v>42417.931391999999</v>
      </c>
      <c r="G579" s="39">
        <f t="shared" ref="G579:AB579" si="1039">$C578*G578</f>
        <v>59208.362568000004</v>
      </c>
      <c r="H579" s="39">
        <f t="shared" si="1039"/>
        <v>30266.961461999999</v>
      </c>
      <c r="I579" s="39">
        <f t="shared" si="1039"/>
        <v>98606.962037999998</v>
      </c>
      <c r="J579" s="39">
        <f t="shared" si="1039"/>
        <v>15612.155304000002</v>
      </c>
      <c r="K579" s="39">
        <f t="shared" si="1039"/>
        <v>23933.728650000001</v>
      </c>
      <c r="L579" s="39">
        <f t="shared" si="1039"/>
        <v>12592.823382</v>
      </c>
      <c r="M579" s="39">
        <f t="shared" si="1039"/>
        <v>19146.982919999999</v>
      </c>
      <c r="N579" s="39">
        <f t="shared" si="1039"/>
        <v>98091.466344000015</v>
      </c>
      <c r="O579" s="39">
        <f t="shared" si="1039"/>
        <v>13918.383738</v>
      </c>
      <c r="P579" s="39">
        <f t="shared" si="1039"/>
        <v>0</v>
      </c>
      <c r="Q579" s="39">
        <f t="shared" si="1039"/>
        <v>28425.905412000004</v>
      </c>
      <c r="R579" s="39">
        <f t="shared" si="1039"/>
        <v>13992.02598</v>
      </c>
      <c r="S579" s="39">
        <f t="shared" si="1039"/>
        <v>3092.9741640000002</v>
      </c>
      <c r="T579" s="39">
        <f t="shared" si="1039"/>
        <v>39766.810680000002</v>
      </c>
      <c r="U579" s="39">
        <f t="shared" si="1039"/>
        <v>13108.319076</v>
      </c>
      <c r="V579" s="39">
        <f t="shared" si="1039"/>
        <v>27026.702814000004</v>
      </c>
      <c r="W579" s="39">
        <f t="shared" si="1039"/>
        <v>34759.138224000002</v>
      </c>
      <c r="X579" s="39">
        <f t="shared" si="1039"/>
        <v>47057.392638000005</v>
      </c>
      <c r="Y579" s="39">
        <f t="shared" si="1039"/>
        <v>1914.698292</v>
      </c>
      <c r="Z579" s="39">
        <f t="shared" si="1039"/>
        <v>0</v>
      </c>
      <c r="AA579" s="39">
        <f t="shared" si="1039"/>
        <v>589.13793600000008</v>
      </c>
      <c r="AB579" s="39">
        <f t="shared" si="1039"/>
        <v>0</v>
      </c>
      <c r="AC579" s="67"/>
      <c r="AD579" s="55"/>
    </row>
    <row r="580" spans="1:30" s="52" customFormat="1">
      <c r="A580" s="106" t="s">
        <v>285</v>
      </c>
      <c r="B580" s="75">
        <f>5391484/2</f>
        <v>2695742</v>
      </c>
      <c r="C580" s="165">
        <f t="shared" si="967"/>
        <v>224645.17</v>
      </c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2"/>
      <c r="Q580" s="43"/>
      <c r="R580" s="43"/>
      <c r="S580" s="43"/>
      <c r="T580" s="43"/>
      <c r="U580" s="43"/>
      <c r="V580" s="43"/>
      <c r="W580" s="43"/>
      <c r="X580" s="38">
        <v>0.96120000000000005</v>
      </c>
      <c r="Y580" s="38">
        <v>3.8800000000000001E-2</v>
      </c>
      <c r="Z580" s="42"/>
      <c r="AA580" s="42"/>
      <c r="AB580" s="42"/>
      <c r="AC580" s="67"/>
      <c r="AD580" s="55"/>
    </row>
    <row r="581" spans="1:30" s="52" customFormat="1">
      <c r="A581" s="100"/>
      <c r="B581" s="60"/>
      <c r="C581" s="165"/>
      <c r="D581" s="39">
        <f>$C580*D580</f>
        <v>0</v>
      </c>
      <c r="E581" s="39">
        <f t="shared" ref="E581" si="1040">$C580*E580</f>
        <v>0</v>
      </c>
      <c r="F581" s="39">
        <f t="shared" ref="F581" si="1041">$C580*F580</f>
        <v>0</v>
      </c>
      <c r="G581" s="39">
        <f t="shared" ref="G581:AB581" si="1042">$C580*G580</f>
        <v>0</v>
      </c>
      <c r="H581" s="39">
        <f t="shared" si="1042"/>
        <v>0</v>
      </c>
      <c r="I581" s="39">
        <f t="shared" si="1042"/>
        <v>0</v>
      </c>
      <c r="J581" s="39">
        <f t="shared" si="1042"/>
        <v>0</v>
      </c>
      <c r="K581" s="39">
        <f t="shared" si="1042"/>
        <v>0</v>
      </c>
      <c r="L581" s="39">
        <f t="shared" si="1042"/>
        <v>0</v>
      </c>
      <c r="M581" s="39">
        <f t="shared" si="1042"/>
        <v>0</v>
      </c>
      <c r="N581" s="39">
        <f t="shared" si="1042"/>
        <v>0</v>
      </c>
      <c r="O581" s="39">
        <f t="shared" si="1042"/>
        <v>0</v>
      </c>
      <c r="P581" s="39">
        <f t="shared" si="1042"/>
        <v>0</v>
      </c>
      <c r="Q581" s="39">
        <f t="shared" si="1042"/>
        <v>0</v>
      </c>
      <c r="R581" s="39">
        <f t="shared" si="1042"/>
        <v>0</v>
      </c>
      <c r="S581" s="39">
        <f t="shared" si="1042"/>
        <v>0</v>
      </c>
      <c r="T581" s="39">
        <f t="shared" si="1042"/>
        <v>0</v>
      </c>
      <c r="U581" s="39">
        <f t="shared" si="1042"/>
        <v>0</v>
      </c>
      <c r="V581" s="39">
        <f t="shared" si="1042"/>
        <v>0</v>
      </c>
      <c r="W581" s="39">
        <f t="shared" si="1042"/>
        <v>0</v>
      </c>
      <c r="X581" s="39">
        <f t="shared" si="1042"/>
        <v>215928.93740400003</v>
      </c>
      <c r="Y581" s="39">
        <f t="shared" si="1042"/>
        <v>8716.2325960000016</v>
      </c>
      <c r="Z581" s="39">
        <f t="shared" si="1042"/>
        <v>0</v>
      </c>
      <c r="AA581" s="39">
        <f t="shared" si="1042"/>
        <v>0</v>
      </c>
      <c r="AB581" s="39">
        <f t="shared" si="1042"/>
        <v>0</v>
      </c>
      <c r="AC581" s="67"/>
      <c r="AD581" s="55"/>
    </row>
    <row r="582" spans="1:30" s="52" customFormat="1">
      <c r="A582" s="106" t="s">
        <v>282</v>
      </c>
      <c r="B582" s="75">
        <f>5391484/2</f>
        <v>2695742</v>
      </c>
      <c r="C582" s="165">
        <f t="shared" si="967"/>
        <v>224645.17</v>
      </c>
      <c r="D582" s="38">
        <v>1.6500000000000001E-2</v>
      </c>
      <c r="E582" s="38">
        <v>0.1368</v>
      </c>
      <c r="F582" s="38">
        <v>5.7599999999999998E-2</v>
      </c>
      <c r="G582" s="38">
        <v>8.0399999999999999E-2</v>
      </c>
      <c r="H582" s="38">
        <v>4.1099999999999998E-2</v>
      </c>
      <c r="I582" s="38">
        <v>0.13389999999999999</v>
      </c>
      <c r="J582" s="38">
        <v>2.12E-2</v>
      </c>
      <c r="K582" s="38">
        <v>3.2500000000000001E-2</v>
      </c>
      <c r="L582" s="38">
        <v>1.7100000000000001E-2</v>
      </c>
      <c r="M582" s="38">
        <v>2.5999999999999999E-2</v>
      </c>
      <c r="N582" s="38">
        <v>0.13320000000000001</v>
      </c>
      <c r="O582" s="38">
        <v>1.89E-2</v>
      </c>
      <c r="P582" s="38">
        <v>0</v>
      </c>
      <c r="Q582" s="38">
        <v>3.8600000000000002E-2</v>
      </c>
      <c r="R582" s="38">
        <v>1.9E-2</v>
      </c>
      <c r="S582" s="38">
        <v>4.1999999999999997E-3</v>
      </c>
      <c r="T582" s="38">
        <v>5.3999999999999999E-2</v>
      </c>
      <c r="U582" s="38">
        <v>1.78E-2</v>
      </c>
      <c r="V582" s="38">
        <v>3.6700000000000003E-2</v>
      </c>
      <c r="W582" s="38">
        <v>4.7199999999999999E-2</v>
      </c>
      <c r="X582" s="38">
        <v>6.3899999999999998E-2</v>
      </c>
      <c r="Y582" s="38">
        <v>2.5999999999999999E-3</v>
      </c>
      <c r="Z582" s="5">
        <v>0</v>
      </c>
      <c r="AA582" s="5">
        <v>8.0000000000000004E-4</v>
      </c>
      <c r="AB582" s="5">
        <v>0</v>
      </c>
      <c r="AC582" s="67"/>
      <c r="AD582" s="55"/>
    </row>
    <row r="583" spans="1:30" s="52" customFormat="1">
      <c r="A583" s="100"/>
      <c r="B583" s="60"/>
      <c r="C583" s="165"/>
      <c r="D583" s="39">
        <f>$C582*D582</f>
        <v>3706.6453050000005</v>
      </c>
      <c r="E583" s="39">
        <f t="shared" ref="E583" si="1043">$C582*E582</f>
        <v>30731.459256000002</v>
      </c>
      <c r="F583" s="39">
        <f t="shared" ref="F583" si="1044">$C582*F582</f>
        <v>12939.561792</v>
      </c>
      <c r="G583" s="39">
        <f t="shared" ref="G583:AB583" si="1045">$C582*G582</f>
        <v>18061.471668000002</v>
      </c>
      <c r="H583" s="39">
        <f t="shared" si="1045"/>
        <v>9232.9164870000004</v>
      </c>
      <c r="I583" s="39">
        <f t="shared" si="1045"/>
        <v>30079.988262999999</v>
      </c>
      <c r="J583" s="39">
        <f t="shared" si="1045"/>
        <v>4762.4776040000006</v>
      </c>
      <c r="K583" s="39">
        <f t="shared" si="1045"/>
        <v>7300.968025000001</v>
      </c>
      <c r="L583" s="39">
        <f t="shared" si="1045"/>
        <v>3841.4324070000002</v>
      </c>
      <c r="M583" s="39">
        <f t="shared" si="1045"/>
        <v>5840.7744199999997</v>
      </c>
      <c r="N583" s="39">
        <f t="shared" si="1045"/>
        <v>29922.736644000004</v>
      </c>
      <c r="O583" s="39">
        <f t="shared" si="1045"/>
        <v>4245.793713</v>
      </c>
      <c r="P583" s="39">
        <f t="shared" si="1045"/>
        <v>0</v>
      </c>
      <c r="Q583" s="39">
        <f t="shared" si="1045"/>
        <v>8671.303562000001</v>
      </c>
      <c r="R583" s="39">
        <f t="shared" si="1045"/>
        <v>4268.2582300000004</v>
      </c>
      <c r="S583" s="39">
        <f t="shared" si="1045"/>
        <v>943.50971400000003</v>
      </c>
      <c r="T583" s="39">
        <f t="shared" si="1045"/>
        <v>12130.839180000001</v>
      </c>
      <c r="U583" s="39">
        <f t="shared" si="1045"/>
        <v>3998.6840260000004</v>
      </c>
      <c r="V583" s="39">
        <f t="shared" si="1045"/>
        <v>8244.4777390000017</v>
      </c>
      <c r="W583" s="39">
        <f t="shared" si="1045"/>
        <v>10603.252024000001</v>
      </c>
      <c r="X583" s="39">
        <f t="shared" si="1045"/>
        <v>14354.826363</v>
      </c>
      <c r="Y583" s="39">
        <f t="shared" si="1045"/>
        <v>584.07744200000002</v>
      </c>
      <c r="Z583" s="39">
        <f t="shared" si="1045"/>
        <v>0</v>
      </c>
      <c r="AA583" s="39">
        <f t="shared" si="1045"/>
        <v>179.71613600000001</v>
      </c>
      <c r="AB583" s="39">
        <f t="shared" si="1045"/>
        <v>0</v>
      </c>
      <c r="AC583" s="67"/>
      <c r="AD583" s="55"/>
    </row>
    <row r="584" spans="1:30" s="52" customFormat="1">
      <c r="A584" s="106" t="s">
        <v>286</v>
      </c>
      <c r="B584" s="75">
        <f>5297183/2</f>
        <v>2648591.5</v>
      </c>
      <c r="C584" s="165">
        <f t="shared" si="967"/>
        <v>220715.96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2"/>
      <c r="Q584" s="43"/>
      <c r="R584" s="43"/>
      <c r="S584" s="43"/>
      <c r="T584" s="43"/>
      <c r="U584" s="43"/>
      <c r="V584" s="43"/>
      <c r="W584" s="43"/>
      <c r="X584" s="38">
        <v>0.96120000000000005</v>
      </c>
      <c r="Y584" s="38">
        <v>3.8800000000000001E-2</v>
      </c>
      <c r="Z584" s="42"/>
      <c r="AA584" s="42"/>
      <c r="AB584" s="42"/>
      <c r="AC584" s="67"/>
      <c r="AD584" s="55"/>
    </row>
    <row r="585" spans="1:30" s="52" customFormat="1">
      <c r="A585" s="100"/>
      <c r="B585" s="60"/>
      <c r="C585" s="165"/>
      <c r="D585" s="39">
        <f t="shared" ref="D585" si="1046">$C584*D584</f>
        <v>0</v>
      </c>
      <c r="E585" s="39">
        <f t="shared" ref="E585" si="1047">$C584*E584</f>
        <v>0</v>
      </c>
      <c r="F585" s="39">
        <f t="shared" ref="F585:AB585" si="1048">$C584*F584</f>
        <v>0</v>
      </c>
      <c r="G585" s="39">
        <f t="shared" si="1048"/>
        <v>0</v>
      </c>
      <c r="H585" s="39">
        <f t="shared" si="1048"/>
        <v>0</v>
      </c>
      <c r="I585" s="39">
        <f t="shared" si="1048"/>
        <v>0</v>
      </c>
      <c r="J585" s="39">
        <f t="shared" si="1048"/>
        <v>0</v>
      </c>
      <c r="K585" s="39">
        <f t="shared" si="1048"/>
        <v>0</v>
      </c>
      <c r="L585" s="39">
        <f t="shared" si="1048"/>
        <v>0</v>
      </c>
      <c r="M585" s="39">
        <f t="shared" si="1048"/>
        <v>0</v>
      </c>
      <c r="N585" s="39">
        <f t="shared" si="1048"/>
        <v>0</v>
      </c>
      <c r="O585" s="39">
        <f t="shared" si="1048"/>
        <v>0</v>
      </c>
      <c r="P585" s="39">
        <f t="shared" si="1048"/>
        <v>0</v>
      </c>
      <c r="Q585" s="39">
        <f t="shared" si="1048"/>
        <v>0</v>
      </c>
      <c r="R585" s="39">
        <f t="shared" si="1048"/>
        <v>0</v>
      </c>
      <c r="S585" s="39">
        <f t="shared" si="1048"/>
        <v>0</v>
      </c>
      <c r="T585" s="39">
        <f t="shared" si="1048"/>
        <v>0</v>
      </c>
      <c r="U585" s="39">
        <f t="shared" si="1048"/>
        <v>0</v>
      </c>
      <c r="V585" s="39">
        <f t="shared" si="1048"/>
        <v>0</v>
      </c>
      <c r="W585" s="39">
        <f t="shared" si="1048"/>
        <v>0</v>
      </c>
      <c r="X585" s="39">
        <f t="shared" si="1048"/>
        <v>212152.18075200001</v>
      </c>
      <c r="Y585" s="39">
        <f t="shared" si="1048"/>
        <v>8563.7792480000007</v>
      </c>
      <c r="Z585" s="39">
        <f t="shared" si="1048"/>
        <v>0</v>
      </c>
      <c r="AA585" s="39">
        <f t="shared" si="1048"/>
        <v>0</v>
      </c>
      <c r="AB585" s="39">
        <f t="shared" si="1048"/>
        <v>0</v>
      </c>
      <c r="AC585" s="67"/>
      <c r="AD585" s="55"/>
    </row>
    <row r="586" spans="1:30" s="52" customFormat="1">
      <c r="A586" s="106" t="s">
        <v>283</v>
      </c>
      <c r="B586" s="75">
        <f>5297183/2</f>
        <v>2648591.5</v>
      </c>
      <c r="C586" s="165">
        <f t="shared" si="967"/>
        <v>220715.96</v>
      </c>
      <c r="D586" s="38">
        <v>1.6500000000000001E-2</v>
      </c>
      <c r="E586" s="38">
        <v>0.1368</v>
      </c>
      <c r="F586" s="38">
        <v>5.7599999999999998E-2</v>
      </c>
      <c r="G586" s="38">
        <v>8.0399999999999999E-2</v>
      </c>
      <c r="H586" s="38">
        <v>4.1099999999999998E-2</v>
      </c>
      <c r="I586" s="38">
        <v>0.13389999999999999</v>
      </c>
      <c r="J586" s="38">
        <v>2.12E-2</v>
      </c>
      <c r="K586" s="38">
        <v>3.2500000000000001E-2</v>
      </c>
      <c r="L586" s="38">
        <v>1.7100000000000001E-2</v>
      </c>
      <c r="M586" s="38">
        <v>2.5999999999999999E-2</v>
      </c>
      <c r="N586" s="38">
        <v>0.13320000000000001</v>
      </c>
      <c r="O586" s="38">
        <v>1.89E-2</v>
      </c>
      <c r="P586" s="38">
        <v>0</v>
      </c>
      <c r="Q586" s="38">
        <v>3.8600000000000002E-2</v>
      </c>
      <c r="R586" s="38">
        <v>1.9E-2</v>
      </c>
      <c r="S586" s="38">
        <v>4.1999999999999997E-3</v>
      </c>
      <c r="T586" s="38">
        <v>5.3999999999999999E-2</v>
      </c>
      <c r="U586" s="38">
        <v>1.78E-2</v>
      </c>
      <c r="V586" s="38">
        <v>3.6700000000000003E-2</v>
      </c>
      <c r="W586" s="38">
        <v>4.7199999999999999E-2</v>
      </c>
      <c r="X586" s="38">
        <v>6.3899999999999998E-2</v>
      </c>
      <c r="Y586" s="38">
        <v>2.5999999999999999E-3</v>
      </c>
      <c r="Z586" s="5">
        <v>0</v>
      </c>
      <c r="AA586" s="5">
        <v>8.0000000000000004E-4</v>
      </c>
      <c r="AB586" s="5">
        <v>0</v>
      </c>
      <c r="AC586" s="67"/>
      <c r="AD586" s="55"/>
    </row>
    <row r="587" spans="1:30" s="52" customFormat="1">
      <c r="A587" s="100"/>
      <c r="B587" s="60"/>
      <c r="C587" s="165"/>
      <c r="D587" s="39">
        <f>$C586*D586</f>
        <v>3641.8133400000002</v>
      </c>
      <c r="E587" s="39">
        <f t="shared" ref="E587" si="1049">$C586*E586</f>
        <v>30193.943328000001</v>
      </c>
      <c r="F587" s="39">
        <f t="shared" ref="F587" si="1050">$C586*F586</f>
        <v>12713.239296</v>
      </c>
      <c r="G587" s="39">
        <f t="shared" ref="G587:AB587" si="1051">$C586*G586</f>
        <v>17745.563183999999</v>
      </c>
      <c r="H587" s="39">
        <f t="shared" si="1051"/>
        <v>9071.4259559999991</v>
      </c>
      <c r="I587" s="39">
        <f t="shared" si="1051"/>
        <v>29553.867043999999</v>
      </c>
      <c r="J587" s="39">
        <f t="shared" si="1051"/>
        <v>4679.1783519999999</v>
      </c>
      <c r="K587" s="39">
        <f t="shared" si="1051"/>
        <v>7173.2686999999996</v>
      </c>
      <c r="L587" s="39">
        <f t="shared" si="1051"/>
        <v>3774.2429160000002</v>
      </c>
      <c r="M587" s="39">
        <f t="shared" si="1051"/>
        <v>5738.6149599999999</v>
      </c>
      <c r="N587" s="39">
        <f t="shared" si="1051"/>
        <v>29399.365872000002</v>
      </c>
      <c r="O587" s="39">
        <f t="shared" si="1051"/>
        <v>4171.5316439999997</v>
      </c>
      <c r="P587" s="39">
        <f t="shared" si="1051"/>
        <v>0</v>
      </c>
      <c r="Q587" s="39">
        <f t="shared" si="1051"/>
        <v>8519.6360559999994</v>
      </c>
      <c r="R587" s="39">
        <f t="shared" si="1051"/>
        <v>4193.6032399999995</v>
      </c>
      <c r="S587" s="39">
        <f t="shared" si="1051"/>
        <v>927.00703199999987</v>
      </c>
      <c r="T587" s="39">
        <f t="shared" si="1051"/>
        <v>11918.661839999999</v>
      </c>
      <c r="U587" s="39">
        <f t="shared" si="1051"/>
        <v>3928.7440879999999</v>
      </c>
      <c r="V587" s="39">
        <f t="shared" si="1051"/>
        <v>8100.2757320000001</v>
      </c>
      <c r="W587" s="39">
        <f t="shared" si="1051"/>
        <v>10417.793312</v>
      </c>
      <c r="X587" s="39">
        <f t="shared" si="1051"/>
        <v>14103.749844</v>
      </c>
      <c r="Y587" s="39">
        <f t="shared" si="1051"/>
        <v>573.86149599999999</v>
      </c>
      <c r="Z587" s="39">
        <f t="shared" si="1051"/>
        <v>0</v>
      </c>
      <c r="AA587" s="39">
        <f t="shared" si="1051"/>
        <v>176.572768</v>
      </c>
      <c r="AB587" s="39">
        <f t="shared" si="1051"/>
        <v>0</v>
      </c>
      <c r="AC587" s="67"/>
      <c r="AD587" s="55"/>
    </row>
    <row r="588" spans="1:30" s="52" customFormat="1">
      <c r="A588" s="96" t="s">
        <v>250</v>
      </c>
      <c r="B588" s="29">
        <f>107987/2</f>
        <v>53993.5</v>
      </c>
      <c r="C588" s="165">
        <f t="shared" si="967"/>
        <v>4499.46</v>
      </c>
      <c r="D588" s="38">
        <v>1.6500000000000001E-2</v>
      </c>
      <c r="E588" s="38">
        <v>0.1368</v>
      </c>
      <c r="F588" s="38">
        <v>5.7599999999999998E-2</v>
      </c>
      <c r="G588" s="38">
        <v>8.0399999999999999E-2</v>
      </c>
      <c r="H588" s="38">
        <v>4.1099999999999998E-2</v>
      </c>
      <c r="I588" s="38">
        <v>0.13389999999999999</v>
      </c>
      <c r="J588" s="38">
        <v>2.12E-2</v>
      </c>
      <c r="K588" s="38">
        <v>3.2500000000000001E-2</v>
      </c>
      <c r="L588" s="38">
        <v>1.7100000000000001E-2</v>
      </c>
      <c r="M588" s="38">
        <v>2.5999999999999999E-2</v>
      </c>
      <c r="N588" s="38">
        <v>0.13320000000000001</v>
      </c>
      <c r="O588" s="38">
        <v>1.89E-2</v>
      </c>
      <c r="P588" s="38">
        <v>0</v>
      </c>
      <c r="Q588" s="38">
        <v>3.8600000000000002E-2</v>
      </c>
      <c r="R588" s="38">
        <v>1.9E-2</v>
      </c>
      <c r="S588" s="38">
        <v>4.1999999999999997E-3</v>
      </c>
      <c r="T588" s="38">
        <v>5.3999999999999999E-2</v>
      </c>
      <c r="U588" s="38">
        <v>1.78E-2</v>
      </c>
      <c r="V588" s="38">
        <v>3.6700000000000003E-2</v>
      </c>
      <c r="W588" s="38">
        <v>4.7199999999999999E-2</v>
      </c>
      <c r="X588" s="38">
        <v>6.3899999999999998E-2</v>
      </c>
      <c r="Y588" s="38">
        <v>2.5999999999999999E-3</v>
      </c>
      <c r="Z588" s="5">
        <v>0</v>
      </c>
      <c r="AA588" s="5">
        <v>8.0000000000000004E-4</v>
      </c>
      <c r="AB588" s="5">
        <v>0</v>
      </c>
      <c r="AC588" s="67"/>
      <c r="AD588" s="55"/>
    </row>
    <row r="589" spans="1:30" s="52" customFormat="1">
      <c r="A589" s="97"/>
      <c r="B589" s="30"/>
      <c r="C589" s="165"/>
      <c r="D589" s="6">
        <f t="shared" ref="D589" si="1052">$C588*D588</f>
        <v>74.24109</v>
      </c>
      <c r="E589" s="6">
        <f t="shared" ref="E589" si="1053">$C588*E588</f>
        <v>615.52612799999997</v>
      </c>
      <c r="F589" s="6">
        <f t="shared" ref="F589:AB589" si="1054">$C588*F588</f>
        <v>259.16889600000002</v>
      </c>
      <c r="G589" s="6">
        <f t="shared" si="1054"/>
        <v>361.75658399999998</v>
      </c>
      <c r="H589" s="6">
        <f t="shared" si="1054"/>
        <v>184.927806</v>
      </c>
      <c r="I589" s="6">
        <f t="shared" si="1054"/>
        <v>602.47769399999993</v>
      </c>
      <c r="J589" s="6">
        <f t="shared" si="1054"/>
        <v>95.388552000000004</v>
      </c>
      <c r="K589" s="6">
        <f t="shared" si="1054"/>
        <v>146.23245</v>
      </c>
      <c r="L589" s="6">
        <f t="shared" si="1054"/>
        <v>76.940765999999996</v>
      </c>
      <c r="M589" s="6">
        <f t="shared" si="1054"/>
        <v>116.98595999999999</v>
      </c>
      <c r="N589" s="6">
        <f t="shared" si="1054"/>
        <v>599.32807200000002</v>
      </c>
      <c r="O589" s="6">
        <f t="shared" si="1054"/>
        <v>85.039794000000001</v>
      </c>
      <c r="P589" s="6">
        <f t="shared" si="1054"/>
        <v>0</v>
      </c>
      <c r="Q589" s="6">
        <f t="shared" si="1054"/>
        <v>173.67915600000001</v>
      </c>
      <c r="R589" s="6">
        <f t="shared" si="1054"/>
        <v>85.489739999999998</v>
      </c>
      <c r="S589" s="6">
        <f t="shared" si="1054"/>
        <v>18.897731999999998</v>
      </c>
      <c r="T589" s="6">
        <f t="shared" si="1054"/>
        <v>242.97084000000001</v>
      </c>
      <c r="U589" s="6">
        <f t="shared" si="1054"/>
        <v>80.090388000000004</v>
      </c>
      <c r="V589" s="6">
        <f t="shared" si="1054"/>
        <v>165.13018200000002</v>
      </c>
      <c r="W589" s="6">
        <f t="shared" si="1054"/>
        <v>212.37451200000001</v>
      </c>
      <c r="X589" s="6">
        <f t="shared" si="1054"/>
        <v>287.51549399999999</v>
      </c>
      <c r="Y589" s="6">
        <f t="shared" si="1054"/>
        <v>11.698596</v>
      </c>
      <c r="Z589" s="6">
        <f t="shared" si="1054"/>
        <v>0</v>
      </c>
      <c r="AA589" s="6">
        <f t="shared" si="1054"/>
        <v>3.5995680000000001</v>
      </c>
      <c r="AB589" s="6">
        <f t="shared" si="1054"/>
        <v>0</v>
      </c>
      <c r="AC589" s="67"/>
      <c r="AD589" s="55"/>
    </row>
    <row r="590" spans="1:30" s="52" customFormat="1">
      <c r="A590" s="96" t="s">
        <v>408</v>
      </c>
      <c r="B590" s="29">
        <f>107987/2</f>
        <v>53993.5</v>
      </c>
      <c r="C590" s="165">
        <f t="shared" si="967"/>
        <v>4499.46</v>
      </c>
      <c r="D590" s="5">
        <v>0</v>
      </c>
      <c r="E590" s="5"/>
      <c r="F590" s="5"/>
      <c r="G590" s="5"/>
      <c r="H590" s="5">
        <v>0.23400000000000001</v>
      </c>
      <c r="I590" s="5"/>
      <c r="J590" s="5"/>
      <c r="K590" s="5"/>
      <c r="L590" s="5"/>
      <c r="M590" s="5"/>
      <c r="N590" s="5"/>
      <c r="O590" s="5"/>
      <c r="P590" s="5"/>
      <c r="Q590" s="5">
        <v>0.22750000000000001</v>
      </c>
      <c r="R590" s="5">
        <v>0.1497</v>
      </c>
      <c r="S590" s="5">
        <v>2.5999999999999999E-2</v>
      </c>
      <c r="T590" s="5">
        <v>0</v>
      </c>
      <c r="U590" s="5">
        <v>6.5299999999999997E-2</v>
      </c>
      <c r="V590" s="5"/>
      <c r="W590" s="5"/>
      <c r="X590" s="5">
        <v>0.28589999999999999</v>
      </c>
      <c r="Y590" s="5">
        <v>1.1599999999999999E-2</v>
      </c>
      <c r="Z590" s="5"/>
      <c r="AA590" s="5"/>
      <c r="AB590" s="5"/>
      <c r="AC590" s="67"/>
      <c r="AD590" s="55"/>
    </row>
    <row r="591" spans="1:30" s="52" customFormat="1">
      <c r="A591" s="97"/>
      <c r="B591" s="12"/>
      <c r="C591" s="165"/>
      <c r="D591" s="6">
        <f t="shared" ref="D591" si="1055">$C590*D590</f>
        <v>0</v>
      </c>
      <c r="E591" s="6">
        <f t="shared" ref="E591" si="1056">$C590*E590</f>
        <v>0</v>
      </c>
      <c r="F591" s="6">
        <f t="shared" ref="F591:O591" si="1057">$C590*F590</f>
        <v>0</v>
      </c>
      <c r="G591" s="6">
        <f t="shared" si="1057"/>
        <v>0</v>
      </c>
      <c r="H591" s="6">
        <f t="shared" si="1057"/>
        <v>1052.87364</v>
      </c>
      <c r="I591" s="6">
        <f t="shared" si="1057"/>
        <v>0</v>
      </c>
      <c r="J591" s="6">
        <f t="shared" si="1057"/>
        <v>0</v>
      </c>
      <c r="K591" s="6">
        <f t="shared" si="1057"/>
        <v>0</v>
      </c>
      <c r="L591" s="6">
        <f t="shared" si="1057"/>
        <v>0</v>
      </c>
      <c r="M591" s="6">
        <f t="shared" si="1057"/>
        <v>0</v>
      </c>
      <c r="N591" s="6">
        <f t="shared" si="1057"/>
        <v>0</v>
      </c>
      <c r="O591" s="6">
        <f t="shared" si="1057"/>
        <v>0</v>
      </c>
      <c r="P591" s="6">
        <f t="shared" ref="P591" si="1058">$C590*P590</f>
        <v>0</v>
      </c>
      <c r="Q591" s="6">
        <f t="shared" ref="Q591" si="1059">$C590*Q590</f>
        <v>1023.62715</v>
      </c>
      <c r="R591" s="6">
        <f t="shared" ref="R591:AB591" si="1060">$C590*R590</f>
        <v>673.56916200000001</v>
      </c>
      <c r="S591" s="6">
        <f t="shared" si="1060"/>
        <v>116.98595999999999</v>
      </c>
      <c r="T591" s="6">
        <f t="shared" si="1060"/>
        <v>0</v>
      </c>
      <c r="U591" s="6">
        <f t="shared" si="1060"/>
        <v>293.81473799999998</v>
      </c>
      <c r="V591" s="6">
        <f t="shared" si="1060"/>
        <v>0</v>
      </c>
      <c r="W591" s="6">
        <f t="shared" si="1060"/>
        <v>0</v>
      </c>
      <c r="X591" s="6">
        <f t="shared" si="1060"/>
        <v>1286.395614</v>
      </c>
      <c r="Y591" s="6">
        <f t="shared" si="1060"/>
        <v>52.193735999999994</v>
      </c>
      <c r="Z591" s="6">
        <f t="shared" si="1060"/>
        <v>0</v>
      </c>
      <c r="AA591" s="6">
        <f t="shared" si="1060"/>
        <v>0</v>
      </c>
      <c r="AB591" s="6">
        <f t="shared" si="1060"/>
        <v>0</v>
      </c>
      <c r="AC591" s="67"/>
      <c r="AD591" s="55"/>
    </row>
    <row r="592" spans="1:30" s="52" customFormat="1">
      <c r="A592" s="106" t="s">
        <v>370</v>
      </c>
      <c r="B592" s="75">
        <v>2259877</v>
      </c>
      <c r="C592" s="165">
        <f t="shared" si="967"/>
        <v>188323.08</v>
      </c>
      <c r="D592" s="43"/>
      <c r="E592" s="43"/>
      <c r="F592" s="43"/>
      <c r="G592" s="61">
        <v>0.08</v>
      </c>
      <c r="H592" s="43"/>
      <c r="I592" s="43"/>
      <c r="J592" s="43"/>
      <c r="K592" s="43"/>
      <c r="L592" s="43"/>
      <c r="M592" s="43"/>
      <c r="N592" s="43"/>
      <c r="O592" s="43"/>
      <c r="P592" s="42">
        <v>0.20180000000000001</v>
      </c>
      <c r="Q592" s="43"/>
      <c r="R592" s="43"/>
      <c r="S592" s="43"/>
      <c r="T592" s="43"/>
      <c r="U592" s="42">
        <v>7.7700000000000005E-2</v>
      </c>
      <c r="V592" s="43"/>
      <c r="W592" s="43"/>
      <c r="X592" s="42">
        <v>0.6159</v>
      </c>
      <c r="Y592" s="42">
        <v>2.46E-2</v>
      </c>
      <c r="Z592" s="42"/>
      <c r="AA592" s="42"/>
      <c r="AB592" s="42"/>
      <c r="AC592" s="67"/>
      <c r="AD592" s="55"/>
    </row>
    <row r="593" spans="1:30" s="52" customFormat="1">
      <c r="A593" s="100"/>
      <c r="B593" s="60"/>
      <c r="C593" s="165"/>
      <c r="D593" s="39">
        <f t="shared" ref="D593" si="1061">$C592*D592</f>
        <v>0</v>
      </c>
      <c r="E593" s="39">
        <f t="shared" ref="E593" si="1062">$C592*E592</f>
        <v>0</v>
      </c>
      <c r="F593" s="39">
        <f t="shared" ref="F593:AB593" si="1063">$C592*F592</f>
        <v>0</v>
      </c>
      <c r="G593" s="39">
        <f t="shared" si="1063"/>
        <v>15065.846399999999</v>
      </c>
      <c r="H593" s="39">
        <f t="shared" si="1063"/>
        <v>0</v>
      </c>
      <c r="I593" s="39">
        <f t="shared" si="1063"/>
        <v>0</v>
      </c>
      <c r="J593" s="39">
        <f t="shared" si="1063"/>
        <v>0</v>
      </c>
      <c r="K593" s="39">
        <f t="shared" si="1063"/>
        <v>0</v>
      </c>
      <c r="L593" s="39">
        <f t="shared" si="1063"/>
        <v>0</v>
      </c>
      <c r="M593" s="39">
        <f t="shared" si="1063"/>
        <v>0</v>
      </c>
      <c r="N593" s="39">
        <f t="shared" si="1063"/>
        <v>0</v>
      </c>
      <c r="O593" s="39">
        <f t="shared" si="1063"/>
        <v>0</v>
      </c>
      <c r="P593" s="39">
        <f t="shared" si="1063"/>
        <v>38003.597543999997</v>
      </c>
      <c r="Q593" s="39">
        <f t="shared" si="1063"/>
        <v>0</v>
      </c>
      <c r="R593" s="39">
        <f t="shared" si="1063"/>
        <v>0</v>
      </c>
      <c r="S593" s="39">
        <f t="shared" si="1063"/>
        <v>0</v>
      </c>
      <c r="T593" s="39">
        <f t="shared" si="1063"/>
        <v>0</v>
      </c>
      <c r="U593" s="39">
        <f t="shared" si="1063"/>
        <v>14632.703315999999</v>
      </c>
      <c r="V593" s="39">
        <f t="shared" si="1063"/>
        <v>0</v>
      </c>
      <c r="W593" s="39">
        <f t="shared" si="1063"/>
        <v>0</v>
      </c>
      <c r="X593" s="39">
        <f t="shared" si="1063"/>
        <v>115988.18497199999</v>
      </c>
      <c r="Y593" s="39">
        <f t="shared" si="1063"/>
        <v>4632.7477680000002</v>
      </c>
      <c r="Z593" s="39">
        <f t="shared" si="1063"/>
        <v>0</v>
      </c>
      <c r="AA593" s="39">
        <f t="shared" si="1063"/>
        <v>0</v>
      </c>
      <c r="AB593" s="39">
        <f t="shared" si="1063"/>
        <v>0</v>
      </c>
      <c r="AC593" s="67"/>
      <c r="AD593" s="55"/>
    </row>
    <row r="594" spans="1:30" s="52" customFormat="1">
      <c r="A594" s="106" t="s">
        <v>371</v>
      </c>
      <c r="B594" s="75">
        <v>16162047</v>
      </c>
      <c r="C594" s="165">
        <f t="shared" si="967"/>
        <v>1346837.25</v>
      </c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2"/>
      <c r="Q594" s="43"/>
      <c r="R594" s="43"/>
      <c r="S594" s="43"/>
      <c r="T594" s="43"/>
      <c r="U594" s="43"/>
      <c r="V594" s="43"/>
      <c r="W594" s="43"/>
      <c r="X594" s="42">
        <v>0.96160000000000001</v>
      </c>
      <c r="Y594" s="42">
        <v>3.8399999999999997E-2</v>
      </c>
      <c r="Z594" s="42"/>
      <c r="AA594" s="42"/>
      <c r="AB594" s="42"/>
      <c r="AC594" s="67"/>
      <c r="AD594" s="55"/>
    </row>
    <row r="595" spans="1:30" s="52" customFormat="1">
      <c r="A595" s="100"/>
      <c r="B595" s="60"/>
      <c r="C595" s="165"/>
      <c r="D595" s="39">
        <f t="shared" ref="D595" si="1064">$C594*D594</f>
        <v>0</v>
      </c>
      <c r="E595" s="39">
        <f t="shared" ref="E595" si="1065">$C594*E594</f>
        <v>0</v>
      </c>
      <c r="F595" s="39">
        <f t="shared" ref="F595:AB595" si="1066">$C594*F594</f>
        <v>0</v>
      </c>
      <c r="G595" s="39">
        <f t="shared" si="1066"/>
        <v>0</v>
      </c>
      <c r="H595" s="39">
        <f t="shared" si="1066"/>
        <v>0</v>
      </c>
      <c r="I595" s="39">
        <f t="shared" si="1066"/>
        <v>0</v>
      </c>
      <c r="J595" s="39">
        <f t="shared" si="1066"/>
        <v>0</v>
      </c>
      <c r="K595" s="39">
        <f t="shared" si="1066"/>
        <v>0</v>
      </c>
      <c r="L595" s="39">
        <f t="shared" si="1066"/>
        <v>0</v>
      </c>
      <c r="M595" s="39">
        <f t="shared" si="1066"/>
        <v>0</v>
      </c>
      <c r="N595" s="39">
        <f t="shared" si="1066"/>
        <v>0</v>
      </c>
      <c r="O595" s="39">
        <f t="shared" si="1066"/>
        <v>0</v>
      </c>
      <c r="P595" s="39">
        <f t="shared" si="1066"/>
        <v>0</v>
      </c>
      <c r="Q595" s="39">
        <f t="shared" si="1066"/>
        <v>0</v>
      </c>
      <c r="R595" s="39">
        <f t="shared" si="1066"/>
        <v>0</v>
      </c>
      <c r="S595" s="39">
        <f t="shared" si="1066"/>
        <v>0</v>
      </c>
      <c r="T595" s="39">
        <f t="shared" si="1066"/>
        <v>0</v>
      </c>
      <c r="U595" s="39">
        <f t="shared" si="1066"/>
        <v>0</v>
      </c>
      <c r="V595" s="39">
        <f t="shared" si="1066"/>
        <v>0</v>
      </c>
      <c r="W595" s="39">
        <f t="shared" si="1066"/>
        <v>0</v>
      </c>
      <c r="X595" s="39">
        <f t="shared" si="1066"/>
        <v>1295118.6995999999</v>
      </c>
      <c r="Y595" s="39">
        <f t="shared" si="1066"/>
        <v>51718.550399999993</v>
      </c>
      <c r="Z595" s="39">
        <f t="shared" si="1066"/>
        <v>0</v>
      </c>
      <c r="AA595" s="39">
        <f t="shared" si="1066"/>
        <v>0</v>
      </c>
      <c r="AB595" s="39">
        <f t="shared" si="1066"/>
        <v>0</v>
      </c>
      <c r="AC595" s="67"/>
      <c r="AD595" s="55"/>
    </row>
    <row r="596" spans="1:30" s="52" customFormat="1">
      <c r="A596" s="106" t="s">
        <v>378</v>
      </c>
      <c r="B596" s="75">
        <f>2287476/2</f>
        <v>1143738</v>
      </c>
      <c r="C596" s="165">
        <f t="shared" si="967"/>
        <v>95311.5</v>
      </c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2"/>
      <c r="Q596" s="43"/>
      <c r="R596" s="43"/>
      <c r="S596" s="43"/>
      <c r="T596" s="43"/>
      <c r="U596" s="43"/>
      <c r="V596" s="43"/>
      <c r="W596" s="43"/>
      <c r="X596" s="42">
        <v>1</v>
      </c>
      <c r="Y596" s="42"/>
      <c r="Z596" s="42"/>
      <c r="AA596" s="42"/>
      <c r="AB596" s="42"/>
      <c r="AC596" s="67"/>
      <c r="AD596" s="55"/>
    </row>
    <row r="597" spans="1:30" s="52" customFormat="1">
      <c r="A597" s="100"/>
      <c r="B597" s="60"/>
      <c r="C597" s="165"/>
      <c r="D597" s="39">
        <f t="shared" ref="D597" si="1067">$C596*D596</f>
        <v>0</v>
      </c>
      <c r="E597" s="39">
        <f t="shared" ref="E597" si="1068">$C596*E596</f>
        <v>0</v>
      </c>
      <c r="F597" s="39">
        <f t="shared" ref="F597:AB597" si="1069">$C596*F596</f>
        <v>0</v>
      </c>
      <c r="G597" s="39">
        <f t="shared" si="1069"/>
        <v>0</v>
      </c>
      <c r="H597" s="39">
        <f t="shared" si="1069"/>
        <v>0</v>
      </c>
      <c r="I597" s="39">
        <f t="shared" si="1069"/>
        <v>0</v>
      </c>
      <c r="J597" s="39">
        <f t="shared" si="1069"/>
        <v>0</v>
      </c>
      <c r="K597" s="39">
        <f t="shared" si="1069"/>
        <v>0</v>
      </c>
      <c r="L597" s="39">
        <f t="shared" si="1069"/>
        <v>0</v>
      </c>
      <c r="M597" s="39">
        <f t="shared" si="1069"/>
        <v>0</v>
      </c>
      <c r="N597" s="39">
        <f t="shared" si="1069"/>
        <v>0</v>
      </c>
      <c r="O597" s="39">
        <f t="shared" si="1069"/>
        <v>0</v>
      </c>
      <c r="P597" s="39">
        <f t="shared" si="1069"/>
        <v>0</v>
      </c>
      <c r="Q597" s="39">
        <f t="shared" si="1069"/>
        <v>0</v>
      </c>
      <c r="R597" s="39">
        <f t="shared" si="1069"/>
        <v>0</v>
      </c>
      <c r="S597" s="39">
        <f t="shared" si="1069"/>
        <v>0</v>
      </c>
      <c r="T597" s="39">
        <f t="shared" si="1069"/>
        <v>0</v>
      </c>
      <c r="U597" s="39">
        <f t="shared" si="1069"/>
        <v>0</v>
      </c>
      <c r="V597" s="39">
        <f t="shared" si="1069"/>
        <v>0</v>
      </c>
      <c r="W597" s="39">
        <f t="shared" si="1069"/>
        <v>0</v>
      </c>
      <c r="X597" s="39">
        <f t="shared" si="1069"/>
        <v>95311.5</v>
      </c>
      <c r="Y597" s="39">
        <f t="shared" si="1069"/>
        <v>0</v>
      </c>
      <c r="Z597" s="39">
        <f t="shared" si="1069"/>
        <v>0</v>
      </c>
      <c r="AA597" s="39">
        <f t="shared" si="1069"/>
        <v>0</v>
      </c>
      <c r="AB597" s="39">
        <f t="shared" si="1069"/>
        <v>0</v>
      </c>
      <c r="AC597" s="67"/>
      <c r="AD597" s="55"/>
    </row>
    <row r="598" spans="1:30" s="52" customFormat="1">
      <c r="A598" s="106" t="s">
        <v>372</v>
      </c>
      <c r="B598" s="75">
        <f>2287476/2</f>
        <v>1143738</v>
      </c>
      <c r="C598" s="165">
        <f t="shared" si="967"/>
        <v>95311.5</v>
      </c>
      <c r="D598" s="38">
        <v>1.6500000000000001E-2</v>
      </c>
      <c r="E598" s="38">
        <v>0.1368</v>
      </c>
      <c r="F598" s="38">
        <v>5.7599999999999998E-2</v>
      </c>
      <c r="G598" s="38">
        <v>8.0399999999999999E-2</v>
      </c>
      <c r="H598" s="38">
        <v>4.1099999999999998E-2</v>
      </c>
      <c r="I598" s="38">
        <v>0.13389999999999999</v>
      </c>
      <c r="J598" s="38">
        <v>2.12E-2</v>
      </c>
      <c r="K598" s="38">
        <v>3.2500000000000001E-2</v>
      </c>
      <c r="L598" s="38">
        <v>1.7100000000000001E-2</v>
      </c>
      <c r="M598" s="38">
        <v>2.5999999999999999E-2</v>
      </c>
      <c r="N598" s="38">
        <v>0.13320000000000001</v>
      </c>
      <c r="O598" s="38">
        <v>1.89E-2</v>
      </c>
      <c r="P598" s="38">
        <v>0</v>
      </c>
      <c r="Q598" s="38">
        <v>3.8600000000000002E-2</v>
      </c>
      <c r="R598" s="38">
        <v>1.9E-2</v>
      </c>
      <c r="S598" s="38">
        <v>4.1999999999999997E-3</v>
      </c>
      <c r="T598" s="38">
        <v>5.3999999999999999E-2</v>
      </c>
      <c r="U598" s="38">
        <v>1.78E-2</v>
      </c>
      <c r="V598" s="38">
        <v>3.6700000000000003E-2</v>
      </c>
      <c r="W598" s="38">
        <v>4.7199999999999999E-2</v>
      </c>
      <c r="X598" s="38">
        <v>6.3899999999999998E-2</v>
      </c>
      <c r="Y598" s="38">
        <v>2.5999999999999999E-3</v>
      </c>
      <c r="Z598" s="5">
        <v>0</v>
      </c>
      <c r="AA598" s="5">
        <v>8.0000000000000004E-4</v>
      </c>
      <c r="AB598" s="5">
        <v>0</v>
      </c>
      <c r="AC598" s="67"/>
      <c r="AD598" s="55"/>
    </row>
    <row r="599" spans="1:30" s="52" customFormat="1">
      <c r="A599" s="100"/>
      <c r="B599" s="60"/>
      <c r="C599" s="165"/>
      <c r="D599" s="39">
        <f t="shared" ref="D599" si="1070">$C598*D598</f>
        <v>1572.63975</v>
      </c>
      <c r="E599" s="39">
        <f t="shared" ref="E599" si="1071">$C598*E598</f>
        <v>13038.6132</v>
      </c>
      <c r="F599" s="39">
        <f t="shared" ref="F599:AB599" si="1072">$C598*F598</f>
        <v>5489.9423999999999</v>
      </c>
      <c r="G599" s="39">
        <f t="shared" si="1072"/>
        <v>7663.0446000000002</v>
      </c>
      <c r="H599" s="39">
        <f t="shared" si="1072"/>
        <v>3917.3026499999996</v>
      </c>
      <c r="I599" s="39">
        <f t="shared" si="1072"/>
        <v>12762.209849999999</v>
      </c>
      <c r="J599" s="39">
        <f t="shared" si="1072"/>
        <v>2020.6038000000001</v>
      </c>
      <c r="K599" s="39">
        <f t="shared" si="1072"/>
        <v>3097.6237500000002</v>
      </c>
      <c r="L599" s="39">
        <f t="shared" si="1072"/>
        <v>1629.82665</v>
      </c>
      <c r="M599" s="39">
        <f t="shared" si="1072"/>
        <v>2478.0989999999997</v>
      </c>
      <c r="N599" s="39">
        <f t="shared" si="1072"/>
        <v>12695.491800000002</v>
      </c>
      <c r="O599" s="39">
        <f t="shared" si="1072"/>
        <v>1801.38735</v>
      </c>
      <c r="P599" s="39">
        <f t="shared" si="1072"/>
        <v>0</v>
      </c>
      <c r="Q599" s="39">
        <f t="shared" si="1072"/>
        <v>3679.0239000000001</v>
      </c>
      <c r="R599" s="39">
        <f t="shared" si="1072"/>
        <v>1810.9185</v>
      </c>
      <c r="S599" s="39">
        <f t="shared" si="1072"/>
        <v>400.30829999999997</v>
      </c>
      <c r="T599" s="39">
        <f t="shared" si="1072"/>
        <v>5146.8209999999999</v>
      </c>
      <c r="U599" s="39">
        <f t="shared" si="1072"/>
        <v>1696.5446999999999</v>
      </c>
      <c r="V599" s="39">
        <f t="shared" si="1072"/>
        <v>3497.9320500000003</v>
      </c>
      <c r="W599" s="39">
        <f t="shared" si="1072"/>
        <v>4498.7028</v>
      </c>
      <c r="X599" s="39">
        <f t="shared" si="1072"/>
        <v>6090.4048499999999</v>
      </c>
      <c r="Y599" s="39">
        <f t="shared" si="1072"/>
        <v>247.8099</v>
      </c>
      <c r="Z599" s="39">
        <f t="shared" si="1072"/>
        <v>0</v>
      </c>
      <c r="AA599" s="39">
        <f t="shared" si="1072"/>
        <v>76.249200000000002</v>
      </c>
      <c r="AB599" s="39">
        <f t="shared" si="1072"/>
        <v>0</v>
      </c>
      <c r="AC599" s="67"/>
      <c r="AD599" s="55"/>
    </row>
    <row r="600" spans="1:30" s="52" customFormat="1">
      <c r="A600" s="106" t="s">
        <v>513</v>
      </c>
      <c r="B600" s="75">
        <f>6277176/2</f>
        <v>3138588</v>
      </c>
      <c r="C600" s="165">
        <f t="shared" ref="C600:C656" si="1073">ROUND(B600/12,2)</f>
        <v>261549</v>
      </c>
      <c r="D600" s="38">
        <v>1.6500000000000001E-2</v>
      </c>
      <c r="E600" s="38">
        <v>0.1368</v>
      </c>
      <c r="F600" s="38">
        <v>5.7599999999999998E-2</v>
      </c>
      <c r="G600" s="38">
        <v>8.0399999999999999E-2</v>
      </c>
      <c r="H600" s="38">
        <v>4.1099999999999998E-2</v>
      </c>
      <c r="I600" s="38">
        <v>0.13389999999999999</v>
      </c>
      <c r="J600" s="38">
        <v>2.12E-2</v>
      </c>
      <c r="K600" s="38">
        <v>3.2500000000000001E-2</v>
      </c>
      <c r="L600" s="38">
        <v>1.7100000000000001E-2</v>
      </c>
      <c r="M600" s="38">
        <v>2.5999999999999999E-2</v>
      </c>
      <c r="N600" s="38">
        <v>0.13320000000000001</v>
      </c>
      <c r="O600" s="38">
        <v>1.89E-2</v>
      </c>
      <c r="P600" s="38">
        <v>0</v>
      </c>
      <c r="Q600" s="38">
        <v>3.8600000000000002E-2</v>
      </c>
      <c r="R600" s="38">
        <v>1.9E-2</v>
      </c>
      <c r="S600" s="38">
        <v>4.1999999999999997E-3</v>
      </c>
      <c r="T600" s="38">
        <v>5.3999999999999999E-2</v>
      </c>
      <c r="U600" s="38">
        <v>1.78E-2</v>
      </c>
      <c r="V600" s="38">
        <v>3.6700000000000003E-2</v>
      </c>
      <c r="W600" s="38">
        <v>4.7199999999999999E-2</v>
      </c>
      <c r="X600" s="38">
        <v>6.3899999999999998E-2</v>
      </c>
      <c r="Y600" s="38">
        <v>2.5999999999999999E-3</v>
      </c>
      <c r="Z600" s="5">
        <v>0</v>
      </c>
      <c r="AA600" s="5">
        <v>8.0000000000000004E-4</v>
      </c>
      <c r="AB600" s="5">
        <v>0</v>
      </c>
      <c r="AC600" s="67"/>
      <c r="AD600" s="55"/>
    </row>
    <row r="601" spans="1:30" s="52" customFormat="1">
      <c r="A601" s="100"/>
      <c r="B601" s="60"/>
      <c r="C601" s="165"/>
      <c r="D601" s="39">
        <f t="shared" ref="D601" si="1074">$C600*D600</f>
        <v>4315.5585000000001</v>
      </c>
      <c r="E601" s="39">
        <f t="shared" ref="E601" si="1075">$C600*E600</f>
        <v>35779.903200000001</v>
      </c>
      <c r="F601" s="39">
        <f t="shared" ref="F601:AB601" si="1076">$C600*F600</f>
        <v>15065.222399999999</v>
      </c>
      <c r="G601" s="39">
        <f t="shared" si="1076"/>
        <v>21028.5396</v>
      </c>
      <c r="H601" s="39">
        <f t="shared" si="1076"/>
        <v>10749.6639</v>
      </c>
      <c r="I601" s="39">
        <f t="shared" si="1076"/>
        <v>35021.411099999998</v>
      </c>
      <c r="J601" s="39">
        <f t="shared" si="1076"/>
        <v>5544.8388000000004</v>
      </c>
      <c r="K601" s="39">
        <f t="shared" si="1076"/>
        <v>8500.3425000000007</v>
      </c>
      <c r="L601" s="39">
        <f t="shared" si="1076"/>
        <v>4472.4879000000001</v>
      </c>
      <c r="M601" s="39">
        <f t="shared" si="1076"/>
        <v>6800.2739999999994</v>
      </c>
      <c r="N601" s="39">
        <f t="shared" si="1076"/>
        <v>34838.326800000003</v>
      </c>
      <c r="O601" s="39">
        <f t="shared" si="1076"/>
        <v>4943.2761</v>
      </c>
      <c r="P601" s="39">
        <f t="shared" si="1076"/>
        <v>0</v>
      </c>
      <c r="Q601" s="39">
        <f t="shared" si="1076"/>
        <v>10095.7914</v>
      </c>
      <c r="R601" s="39">
        <f t="shared" si="1076"/>
        <v>4969.4309999999996</v>
      </c>
      <c r="S601" s="39">
        <f t="shared" si="1076"/>
        <v>1098.5057999999999</v>
      </c>
      <c r="T601" s="39">
        <f t="shared" si="1076"/>
        <v>14123.646000000001</v>
      </c>
      <c r="U601" s="39">
        <f t="shared" si="1076"/>
        <v>4655.5721999999996</v>
      </c>
      <c r="V601" s="39">
        <f t="shared" si="1076"/>
        <v>9598.8483000000015</v>
      </c>
      <c r="W601" s="39">
        <f t="shared" si="1076"/>
        <v>12345.112799999999</v>
      </c>
      <c r="X601" s="39">
        <f t="shared" si="1076"/>
        <v>16712.981100000001</v>
      </c>
      <c r="Y601" s="39">
        <f t="shared" si="1076"/>
        <v>680.02739999999994</v>
      </c>
      <c r="Z601" s="39">
        <f t="shared" si="1076"/>
        <v>0</v>
      </c>
      <c r="AA601" s="39">
        <f t="shared" si="1076"/>
        <v>209.23920000000001</v>
      </c>
      <c r="AB601" s="39">
        <f t="shared" si="1076"/>
        <v>0</v>
      </c>
      <c r="AC601" s="67"/>
      <c r="AD601" s="55"/>
    </row>
    <row r="602" spans="1:30" s="52" customFormat="1">
      <c r="A602" s="106" t="s">
        <v>514</v>
      </c>
      <c r="B602" s="75">
        <f>6277176/2</f>
        <v>3138588</v>
      </c>
      <c r="C602" s="165">
        <f t="shared" si="1073"/>
        <v>261549</v>
      </c>
      <c r="D602" s="38">
        <v>8.0100000000000005E-2</v>
      </c>
      <c r="E602" s="38"/>
      <c r="F602" s="38"/>
      <c r="G602" s="38"/>
      <c r="H602" s="38">
        <v>1.9400000000000001E-2</v>
      </c>
      <c r="I602" s="38"/>
      <c r="J602" s="38"/>
      <c r="K602" s="38"/>
      <c r="L602" s="38"/>
      <c r="M602" s="38">
        <v>0.12989999999999999</v>
      </c>
      <c r="N602" s="38"/>
      <c r="O602" s="38"/>
      <c r="P602" s="38"/>
      <c r="Q602" s="38">
        <v>0.13850000000000001</v>
      </c>
      <c r="R602" s="38">
        <v>5.8799999999999998E-2</v>
      </c>
      <c r="S602" s="38">
        <v>3.4500000000000003E-2</v>
      </c>
      <c r="T602" s="38">
        <v>0.1762</v>
      </c>
      <c r="U602" s="38"/>
      <c r="V602" s="38"/>
      <c r="W602" s="38">
        <v>0.14849999999999999</v>
      </c>
      <c r="X602" s="38">
        <v>0.2079</v>
      </c>
      <c r="Y602" s="38">
        <v>6.1999999999999998E-3</v>
      </c>
      <c r="Z602" s="5"/>
      <c r="AA602" s="5"/>
      <c r="AB602" s="5"/>
      <c r="AC602" s="67"/>
      <c r="AD602" s="55"/>
    </row>
    <row r="603" spans="1:30" s="52" customFormat="1">
      <c r="A603" s="100"/>
      <c r="B603" s="60"/>
      <c r="C603" s="165"/>
      <c r="D603" s="39">
        <f t="shared" ref="D603" si="1077">$C602*D602</f>
        <v>20950.0749</v>
      </c>
      <c r="E603" s="39">
        <f t="shared" ref="E603" si="1078">$C602*E602</f>
        <v>0</v>
      </c>
      <c r="F603" s="39">
        <f t="shared" ref="F603:AB603" si="1079">$C602*F602</f>
        <v>0</v>
      </c>
      <c r="G603" s="39">
        <f t="shared" si="1079"/>
        <v>0</v>
      </c>
      <c r="H603" s="39">
        <f t="shared" si="1079"/>
        <v>5074.0506000000005</v>
      </c>
      <c r="I603" s="39">
        <f t="shared" si="1079"/>
        <v>0</v>
      </c>
      <c r="J603" s="39">
        <f t="shared" si="1079"/>
        <v>0</v>
      </c>
      <c r="K603" s="39">
        <f t="shared" si="1079"/>
        <v>0</v>
      </c>
      <c r="L603" s="39">
        <f t="shared" si="1079"/>
        <v>0</v>
      </c>
      <c r="M603" s="39">
        <f t="shared" si="1079"/>
        <v>33975.215099999994</v>
      </c>
      <c r="N603" s="39">
        <f t="shared" si="1079"/>
        <v>0</v>
      </c>
      <c r="O603" s="39">
        <f t="shared" si="1079"/>
        <v>0</v>
      </c>
      <c r="P603" s="39">
        <f t="shared" si="1079"/>
        <v>0</v>
      </c>
      <c r="Q603" s="39">
        <f t="shared" si="1079"/>
        <v>36224.536500000002</v>
      </c>
      <c r="R603" s="39">
        <f t="shared" si="1079"/>
        <v>15379.081199999999</v>
      </c>
      <c r="S603" s="39">
        <f t="shared" si="1079"/>
        <v>9023.4405000000006</v>
      </c>
      <c r="T603" s="39">
        <f t="shared" si="1079"/>
        <v>46084.933799999999</v>
      </c>
      <c r="U603" s="39">
        <f t="shared" si="1079"/>
        <v>0</v>
      </c>
      <c r="V603" s="39">
        <f t="shared" si="1079"/>
        <v>0</v>
      </c>
      <c r="W603" s="39">
        <f t="shared" si="1079"/>
        <v>38840.0265</v>
      </c>
      <c r="X603" s="39">
        <f t="shared" si="1079"/>
        <v>54376.037100000001</v>
      </c>
      <c r="Y603" s="39">
        <f t="shared" si="1079"/>
        <v>1621.6037999999999</v>
      </c>
      <c r="Z603" s="39">
        <f t="shared" si="1079"/>
        <v>0</v>
      </c>
      <c r="AA603" s="39">
        <f t="shared" si="1079"/>
        <v>0</v>
      </c>
      <c r="AB603" s="39">
        <f t="shared" si="1079"/>
        <v>0</v>
      </c>
      <c r="AC603" s="67"/>
      <c r="AD603" s="55"/>
    </row>
    <row r="604" spans="1:30" s="52" customFormat="1">
      <c r="A604" s="106" t="s">
        <v>515</v>
      </c>
      <c r="B604" s="75">
        <v>8578960</v>
      </c>
      <c r="C604" s="165">
        <f t="shared" si="1073"/>
        <v>714913.33</v>
      </c>
      <c r="D604" s="38">
        <v>8.0100000000000005E-2</v>
      </c>
      <c r="E604" s="38"/>
      <c r="F604" s="38"/>
      <c r="G604" s="38"/>
      <c r="H604" s="38">
        <v>1.9400000000000001E-2</v>
      </c>
      <c r="I604" s="38"/>
      <c r="J604" s="38"/>
      <c r="K604" s="38"/>
      <c r="L604" s="38"/>
      <c r="M604" s="38">
        <v>0.12989999999999999</v>
      </c>
      <c r="N604" s="38"/>
      <c r="O604" s="38"/>
      <c r="P604" s="38"/>
      <c r="Q604" s="38">
        <v>0.13850000000000001</v>
      </c>
      <c r="R604" s="38">
        <v>5.8799999999999998E-2</v>
      </c>
      <c r="S604" s="38">
        <v>3.4500000000000003E-2</v>
      </c>
      <c r="T604" s="38">
        <v>0.1762</v>
      </c>
      <c r="U604" s="38"/>
      <c r="V604" s="38"/>
      <c r="W604" s="38">
        <v>0.14849999999999999</v>
      </c>
      <c r="X604" s="38">
        <v>0.2079</v>
      </c>
      <c r="Y604" s="38">
        <v>6.1999999999999998E-3</v>
      </c>
      <c r="Z604" s="5"/>
      <c r="AA604" s="5"/>
      <c r="AB604" s="5"/>
      <c r="AC604" s="67"/>
      <c r="AD604" s="55"/>
    </row>
    <row r="605" spans="1:30" s="52" customFormat="1">
      <c r="A605" s="100"/>
      <c r="B605" s="60"/>
      <c r="C605" s="165"/>
      <c r="D605" s="39">
        <f t="shared" ref="D605" si="1080">$C604*D604</f>
        <v>57264.557733000001</v>
      </c>
      <c r="E605" s="39">
        <f t="shared" ref="E605" si="1081">$C604*E604</f>
        <v>0</v>
      </c>
      <c r="F605" s="39">
        <f t="shared" ref="F605:AB605" si="1082">$C604*F604</f>
        <v>0</v>
      </c>
      <c r="G605" s="39">
        <f t="shared" si="1082"/>
        <v>0</v>
      </c>
      <c r="H605" s="39">
        <f t="shared" si="1082"/>
        <v>13869.318601999999</v>
      </c>
      <c r="I605" s="39">
        <f t="shared" si="1082"/>
        <v>0</v>
      </c>
      <c r="J605" s="39">
        <f t="shared" si="1082"/>
        <v>0</v>
      </c>
      <c r="K605" s="39">
        <f t="shared" si="1082"/>
        <v>0</v>
      </c>
      <c r="L605" s="39">
        <f t="shared" si="1082"/>
        <v>0</v>
      </c>
      <c r="M605" s="39">
        <f t="shared" si="1082"/>
        <v>92867.24156699999</v>
      </c>
      <c r="N605" s="39">
        <f t="shared" si="1082"/>
        <v>0</v>
      </c>
      <c r="O605" s="39">
        <f t="shared" si="1082"/>
        <v>0</v>
      </c>
      <c r="P605" s="39">
        <f t="shared" si="1082"/>
        <v>0</v>
      </c>
      <c r="Q605" s="39">
        <f t="shared" si="1082"/>
        <v>99015.496205000003</v>
      </c>
      <c r="R605" s="39">
        <f t="shared" si="1082"/>
        <v>42036.903803999994</v>
      </c>
      <c r="S605" s="39">
        <f t="shared" si="1082"/>
        <v>24664.509884999999</v>
      </c>
      <c r="T605" s="39">
        <f t="shared" si="1082"/>
        <v>125967.72874599999</v>
      </c>
      <c r="U605" s="39">
        <f t="shared" si="1082"/>
        <v>0</v>
      </c>
      <c r="V605" s="39">
        <f t="shared" si="1082"/>
        <v>0</v>
      </c>
      <c r="W605" s="39">
        <f t="shared" si="1082"/>
        <v>106164.62950499999</v>
      </c>
      <c r="X605" s="39">
        <f t="shared" si="1082"/>
        <v>148630.48130699998</v>
      </c>
      <c r="Y605" s="39">
        <f t="shared" si="1082"/>
        <v>4432.4626459999999</v>
      </c>
      <c r="Z605" s="39">
        <f t="shared" si="1082"/>
        <v>0</v>
      </c>
      <c r="AA605" s="39">
        <f t="shared" si="1082"/>
        <v>0</v>
      </c>
      <c r="AB605" s="39">
        <f t="shared" si="1082"/>
        <v>0</v>
      </c>
      <c r="AC605" s="67"/>
      <c r="AD605" s="55"/>
    </row>
    <row r="606" spans="1:30" s="52" customFormat="1">
      <c r="A606" s="106" t="s">
        <v>506</v>
      </c>
      <c r="B606" s="75">
        <v>10424350</v>
      </c>
      <c r="C606" s="165">
        <f t="shared" si="1073"/>
        <v>868695.83</v>
      </c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>
        <v>0.40970000000000001</v>
      </c>
      <c r="R606" s="38"/>
      <c r="S606" s="38">
        <v>3.5799999999999998E-2</v>
      </c>
      <c r="T606" s="38"/>
      <c r="U606" s="38"/>
      <c r="V606" s="38"/>
      <c r="W606" s="38"/>
      <c r="X606" s="38">
        <v>0.53300000000000003</v>
      </c>
      <c r="Y606" s="38">
        <v>2.1499999999999998E-2</v>
      </c>
      <c r="Z606" s="5"/>
      <c r="AA606" s="5"/>
      <c r="AB606" s="5"/>
      <c r="AC606" s="67"/>
      <c r="AD606" s="55"/>
    </row>
    <row r="607" spans="1:30" s="52" customFormat="1">
      <c r="A607" s="100"/>
      <c r="B607" s="60"/>
      <c r="C607" s="165"/>
      <c r="D607" s="39">
        <f t="shared" ref="D607" si="1083">$C606*D606</f>
        <v>0</v>
      </c>
      <c r="E607" s="39">
        <f t="shared" ref="E607" si="1084">$C606*E606</f>
        <v>0</v>
      </c>
      <c r="F607" s="39">
        <f t="shared" ref="F607:AB607" si="1085">$C606*F606</f>
        <v>0</v>
      </c>
      <c r="G607" s="39">
        <f t="shared" si="1085"/>
        <v>0</v>
      </c>
      <c r="H607" s="39">
        <f t="shared" si="1085"/>
        <v>0</v>
      </c>
      <c r="I607" s="39">
        <f t="shared" si="1085"/>
        <v>0</v>
      </c>
      <c r="J607" s="39">
        <f t="shared" si="1085"/>
        <v>0</v>
      </c>
      <c r="K607" s="39">
        <f t="shared" si="1085"/>
        <v>0</v>
      </c>
      <c r="L607" s="39">
        <f t="shared" si="1085"/>
        <v>0</v>
      </c>
      <c r="M607" s="39">
        <f t="shared" si="1085"/>
        <v>0</v>
      </c>
      <c r="N607" s="39">
        <f t="shared" si="1085"/>
        <v>0</v>
      </c>
      <c r="O607" s="39">
        <f t="shared" si="1085"/>
        <v>0</v>
      </c>
      <c r="P607" s="39">
        <f t="shared" si="1085"/>
        <v>0</v>
      </c>
      <c r="Q607" s="39">
        <f t="shared" si="1085"/>
        <v>355904.68155099999</v>
      </c>
      <c r="R607" s="39">
        <f t="shared" si="1085"/>
        <v>0</v>
      </c>
      <c r="S607" s="39">
        <f t="shared" si="1085"/>
        <v>31099.310713999996</v>
      </c>
      <c r="T607" s="39">
        <f t="shared" si="1085"/>
        <v>0</v>
      </c>
      <c r="U607" s="39">
        <f t="shared" si="1085"/>
        <v>0</v>
      </c>
      <c r="V607" s="39">
        <f t="shared" si="1085"/>
        <v>0</v>
      </c>
      <c r="W607" s="39">
        <f t="shared" si="1085"/>
        <v>0</v>
      </c>
      <c r="X607" s="39">
        <f t="shared" si="1085"/>
        <v>463014.87738999998</v>
      </c>
      <c r="Y607" s="39">
        <f t="shared" si="1085"/>
        <v>18676.960344999996</v>
      </c>
      <c r="Z607" s="39">
        <f t="shared" si="1085"/>
        <v>0</v>
      </c>
      <c r="AA607" s="39">
        <f t="shared" si="1085"/>
        <v>0</v>
      </c>
      <c r="AB607" s="39">
        <f t="shared" si="1085"/>
        <v>0</v>
      </c>
      <c r="AC607" s="67"/>
      <c r="AD607" s="55"/>
    </row>
    <row r="608" spans="1:30" s="52" customFormat="1">
      <c r="A608" s="106" t="s">
        <v>537</v>
      </c>
      <c r="B608" s="75">
        <v>8842872</v>
      </c>
      <c r="C608" s="165">
        <f t="shared" si="1073"/>
        <v>736906</v>
      </c>
      <c r="D608" s="38">
        <v>0.29370000000000002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>
        <v>0.48630000000000001</v>
      </c>
      <c r="U608" s="38"/>
      <c r="V608" s="38"/>
      <c r="W608" s="38"/>
      <c r="X608" s="38">
        <v>0.21149999999999999</v>
      </c>
      <c r="Y608" s="38">
        <v>8.5000000000000006E-3</v>
      </c>
      <c r="Z608" s="40"/>
      <c r="AA608" s="40"/>
      <c r="AB608" s="40"/>
      <c r="AC608" s="67"/>
      <c r="AD608" s="55"/>
    </row>
    <row r="609" spans="1:30" s="52" customFormat="1">
      <c r="A609" s="100"/>
      <c r="B609" s="60"/>
      <c r="C609" s="165"/>
      <c r="D609" s="39">
        <f t="shared" ref="D609" si="1086">$C608*D608</f>
        <v>216429.29220000003</v>
      </c>
      <c r="E609" s="39">
        <f t="shared" ref="E609" si="1087">$C608*E608</f>
        <v>0</v>
      </c>
      <c r="F609" s="39">
        <f t="shared" ref="F609:AB609" si="1088">$C608*F608</f>
        <v>0</v>
      </c>
      <c r="G609" s="39">
        <f t="shared" si="1088"/>
        <v>0</v>
      </c>
      <c r="H609" s="39">
        <f t="shared" si="1088"/>
        <v>0</v>
      </c>
      <c r="I609" s="39">
        <f t="shared" si="1088"/>
        <v>0</v>
      </c>
      <c r="J609" s="39">
        <f t="shared" si="1088"/>
        <v>0</v>
      </c>
      <c r="K609" s="39">
        <f t="shared" si="1088"/>
        <v>0</v>
      </c>
      <c r="L609" s="39">
        <f t="shared" si="1088"/>
        <v>0</v>
      </c>
      <c r="M609" s="39">
        <f t="shared" si="1088"/>
        <v>0</v>
      </c>
      <c r="N609" s="39">
        <f t="shared" si="1088"/>
        <v>0</v>
      </c>
      <c r="O609" s="39">
        <f t="shared" si="1088"/>
        <v>0</v>
      </c>
      <c r="P609" s="39">
        <f t="shared" si="1088"/>
        <v>0</v>
      </c>
      <c r="Q609" s="39">
        <f t="shared" si="1088"/>
        <v>0</v>
      </c>
      <c r="R609" s="39">
        <f t="shared" si="1088"/>
        <v>0</v>
      </c>
      <c r="S609" s="39">
        <f t="shared" si="1088"/>
        <v>0</v>
      </c>
      <c r="T609" s="39">
        <f t="shared" si="1088"/>
        <v>358357.38780000003</v>
      </c>
      <c r="U609" s="39">
        <f t="shared" si="1088"/>
        <v>0</v>
      </c>
      <c r="V609" s="39">
        <f t="shared" si="1088"/>
        <v>0</v>
      </c>
      <c r="W609" s="39">
        <f t="shared" si="1088"/>
        <v>0</v>
      </c>
      <c r="X609" s="39">
        <f t="shared" si="1088"/>
        <v>155855.61900000001</v>
      </c>
      <c r="Y609" s="39">
        <f t="shared" si="1088"/>
        <v>6263.701</v>
      </c>
      <c r="Z609" s="39">
        <f t="shared" si="1088"/>
        <v>0</v>
      </c>
      <c r="AA609" s="39">
        <f t="shared" si="1088"/>
        <v>0</v>
      </c>
      <c r="AB609" s="39">
        <f t="shared" si="1088"/>
        <v>0</v>
      </c>
      <c r="AC609" s="67"/>
      <c r="AD609" s="55"/>
    </row>
    <row r="610" spans="1:30" s="52" customFormat="1">
      <c r="A610" s="106" t="s">
        <v>538</v>
      </c>
      <c r="B610" s="75">
        <v>5745560</v>
      </c>
      <c r="C610" s="165">
        <f t="shared" si="1073"/>
        <v>478796.67</v>
      </c>
      <c r="D610" s="38">
        <v>0.25990000000000002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>
        <v>0.43020000000000003</v>
      </c>
      <c r="U610" s="38"/>
      <c r="V610" s="38"/>
      <c r="W610" s="38"/>
      <c r="X610" s="38">
        <v>0.2979</v>
      </c>
      <c r="Y610" s="38">
        <v>1.2E-2</v>
      </c>
      <c r="Z610" s="40"/>
      <c r="AA610" s="40"/>
      <c r="AB610" s="40"/>
      <c r="AC610" s="67"/>
      <c r="AD610" s="55"/>
    </row>
    <row r="611" spans="1:30" s="52" customFormat="1">
      <c r="A611" s="100"/>
      <c r="B611" s="60"/>
      <c r="C611" s="165"/>
      <c r="D611" s="39">
        <f t="shared" ref="D611" si="1089">$C610*D610</f>
        <v>124439.254533</v>
      </c>
      <c r="E611" s="39">
        <f t="shared" ref="E611" si="1090">$C610*E610</f>
        <v>0</v>
      </c>
      <c r="F611" s="39">
        <f t="shared" ref="F611:AB611" si="1091">$C610*F610</f>
        <v>0</v>
      </c>
      <c r="G611" s="39">
        <f t="shared" si="1091"/>
        <v>0</v>
      </c>
      <c r="H611" s="39">
        <f t="shared" si="1091"/>
        <v>0</v>
      </c>
      <c r="I611" s="39">
        <f t="shared" si="1091"/>
        <v>0</v>
      </c>
      <c r="J611" s="39">
        <f t="shared" si="1091"/>
        <v>0</v>
      </c>
      <c r="K611" s="39">
        <f t="shared" si="1091"/>
        <v>0</v>
      </c>
      <c r="L611" s="39">
        <f t="shared" si="1091"/>
        <v>0</v>
      </c>
      <c r="M611" s="39">
        <f t="shared" si="1091"/>
        <v>0</v>
      </c>
      <c r="N611" s="39">
        <f t="shared" si="1091"/>
        <v>0</v>
      </c>
      <c r="O611" s="39">
        <f t="shared" si="1091"/>
        <v>0</v>
      </c>
      <c r="P611" s="39">
        <f t="shared" si="1091"/>
        <v>0</v>
      </c>
      <c r="Q611" s="39">
        <f t="shared" si="1091"/>
        <v>0</v>
      </c>
      <c r="R611" s="39">
        <f t="shared" si="1091"/>
        <v>0</v>
      </c>
      <c r="S611" s="39">
        <f t="shared" si="1091"/>
        <v>0</v>
      </c>
      <c r="T611" s="39">
        <f t="shared" si="1091"/>
        <v>205978.32743400001</v>
      </c>
      <c r="U611" s="39">
        <f t="shared" si="1091"/>
        <v>0</v>
      </c>
      <c r="V611" s="39">
        <f t="shared" si="1091"/>
        <v>0</v>
      </c>
      <c r="W611" s="39">
        <f t="shared" si="1091"/>
        <v>0</v>
      </c>
      <c r="X611" s="39">
        <f t="shared" si="1091"/>
        <v>142633.527993</v>
      </c>
      <c r="Y611" s="39">
        <f t="shared" si="1091"/>
        <v>5745.5600400000003</v>
      </c>
      <c r="Z611" s="39">
        <f t="shared" si="1091"/>
        <v>0</v>
      </c>
      <c r="AA611" s="39">
        <f t="shared" si="1091"/>
        <v>0</v>
      </c>
      <c r="AB611" s="39">
        <f t="shared" si="1091"/>
        <v>0</v>
      </c>
      <c r="AC611" s="67"/>
      <c r="AD611" s="55"/>
    </row>
    <row r="612" spans="1:30" s="52" customFormat="1">
      <c r="A612" s="106" t="s">
        <v>539</v>
      </c>
      <c r="B612" s="75">
        <v>1012907</v>
      </c>
      <c r="C612" s="165">
        <f t="shared" si="1073"/>
        <v>84408.92</v>
      </c>
      <c r="D612" s="38">
        <v>0.22789999999999999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>
        <v>0.37740000000000001</v>
      </c>
      <c r="U612" s="38"/>
      <c r="V612" s="38"/>
      <c r="W612" s="38"/>
      <c r="X612" s="38">
        <v>0.37940000000000002</v>
      </c>
      <c r="Y612" s="38">
        <v>1.5299999999999999E-2</v>
      </c>
      <c r="Z612" s="40"/>
      <c r="AA612" s="40"/>
      <c r="AB612" s="40"/>
      <c r="AC612" s="67"/>
      <c r="AD612" s="55"/>
    </row>
    <row r="613" spans="1:30" s="52" customFormat="1">
      <c r="A613" s="100"/>
      <c r="B613" s="60"/>
      <c r="C613" s="165"/>
      <c r="D613" s="39">
        <f t="shared" ref="D613" si="1092">$C612*D612</f>
        <v>19236.792868</v>
      </c>
      <c r="E613" s="39">
        <f t="shared" ref="E613" si="1093">$C612*E612</f>
        <v>0</v>
      </c>
      <c r="F613" s="39">
        <f t="shared" ref="F613:AB613" si="1094">$C612*F612</f>
        <v>0</v>
      </c>
      <c r="G613" s="39">
        <f t="shared" si="1094"/>
        <v>0</v>
      </c>
      <c r="H613" s="39">
        <f t="shared" si="1094"/>
        <v>0</v>
      </c>
      <c r="I613" s="39">
        <f t="shared" si="1094"/>
        <v>0</v>
      </c>
      <c r="J613" s="39">
        <f t="shared" si="1094"/>
        <v>0</v>
      </c>
      <c r="K613" s="39">
        <f t="shared" si="1094"/>
        <v>0</v>
      </c>
      <c r="L613" s="39">
        <f t="shared" si="1094"/>
        <v>0</v>
      </c>
      <c r="M613" s="39">
        <f t="shared" si="1094"/>
        <v>0</v>
      </c>
      <c r="N613" s="39">
        <f t="shared" si="1094"/>
        <v>0</v>
      </c>
      <c r="O613" s="39">
        <f t="shared" si="1094"/>
        <v>0</v>
      </c>
      <c r="P613" s="39">
        <f t="shared" si="1094"/>
        <v>0</v>
      </c>
      <c r="Q613" s="39">
        <f t="shared" si="1094"/>
        <v>0</v>
      </c>
      <c r="R613" s="39">
        <f t="shared" si="1094"/>
        <v>0</v>
      </c>
      <c r="S613" s="39">
        <f t="shared" si="1094"/>
        <v>0</v>
      </c>
      <c r="T613" s="39">
        <f t="shared" si="1094"/>
        <v>31855.926407999999</v>
      </c>
      <c r="U613" s="39">
        <f t="shared" si="1094"/>
        <v>0</v>
      </c>
      <c r="V613" s="39">
        <f t="shared" si="1094"/>
        <v>0</v>
      </c>
      <c r="W613" s="39">
        <f t="shared" si="1094"/>
        <v>0</v>
      </c>
      <c r="X613" s="39">
        <f t="shared" si="1094"/>
        <v>32024.744247999999</v>
      </c>
      <c r="Y613" s="39">
        <f t="shared" si="1094"/>
        <v>1291.4564759999998</v>
      </c>
      <c r="Z613" s="39">
        <f t="shared" si="1094"/>
        <v>0</v>
      </c>
      <c r="AA613" s="39">
        <f t="shared" si="1094"/>
        <v>0</v>
      </c>
      <c r="AB613" s="39">
        <f t="shared" si="1094"/>
        <v>0</v>
      </c>
      <c r="AC613" s="67"/>
      <c r="AD613" s="55"/>
    </row>
    <row r="614" spans="1:30" s="52" customFormat="1">
      <c r="A614" s="106" t="s">
        <v>540</v>
      </c>
      <c r="B614" s="75">
        <v>8358903</v>
      </c>
      <c r="C614" s="165">
        <f t="shared" si="1073"/>
        <v>696575.25</v>
      </c>
      <c r="D614" s="38">
        <v>6.0999999999999999E-2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>
        <v>0.124</v>
      </c>
      <c r="T614" s="38"/>
      <c r="U614" s="38"/>
      <c r="V614" s="38"/>
      <c r="W614" s="38"/>
      <c r="X614" s="38">
        <v>0.78339999999999999</v>
      </c>
      <c r="Y614" s="38">
        <v>3.1600000000000003E-2</v>
      </c>
      <c r="Z614" s="40"/>
      <c r="AA614" s="40"/>
      <c r="AB614" s="40"/>
      <c r="AC614" s="67"/>
      <c r="AD614" s="55"/>
    </row>
    <row r="615" spans="1:30" s="52" customFormat="1">
      <c r="A615" s="100"/>
      <c r="B615" s="60"/>
      <c r="C615" s="165"/>
      <c r="D615" s="39">
        <f t="shared" ref="D615" si="1095">$C614*D614</f>
        <v>42491.090250000001</v>
      </c>
      <c r="E615" s="39">
        <f t="shared" ref="E615" si="1096">$C614*E614</f>
        <v>0</v>
      </c>
      <c r="F615" s="39">
        <f t="shared" ref="F615:AB615" si="1097">$C614*F614</f>
        <v>0</v>
      </c>
      <c r="G615" s="39">
        <f t="shared" si="1097"/>
        <v>0</v>
      </c>
      <c r="H615" s="39">
        <f t="shared" si="1097"/>
        <v>0</v>
      </c>
      <c r="I615" s="39">
        <f t="shared" si="1097"/>
        <v>0</v>
      </c>
      <c r="J615" s="39">
        <f t="shared" si="1097"/>
        <v>0</v>
      </c>
      <c r="K615" s="39">
        <f t="shared" si="1097"/>
        <v>0</v>
      </c>
      <c r="L615" s="39">
        <f t="shared" si="1097"/>
        <v>0</v>
      </c>
      <c r="M615" s="39">
        <f t="shared" si="1097"/>
        <v>0</v>
      </c>
      <c r="N615" s="39">
        <f t="shared" si="1097"/>
        <v>0</v>
      </c>
      <c r="O615" s="39">
        <f t="shared" si="1097"/>
        <v>0</v>
      </c>
      <c r="P615" s="39">
        <f t="shared" si="1097"/>
        <v>0</v>
      </c>
      <c r="Q615" s="39">
        <f t="shared" si="1097"/>
        <v>0</v>
      </c>
      <c r="R615" s="39">
        <f t="shared" si="1097"/>
        <v>0</v>
      </c>
      <c r="S615" s="39">
        <f t="shared" si="1097"/>
        <v>86375.331000000006</v>
      </c>
      <c r="T615" s="39">
        <f t="shared" si="1097"/>
        <v>0</v>
      </c>
      <c r="U615" s="39">
        <f t="shared" si="1097"/>
        <v>0</v>
      </c>
      <c r="V615" s="39">
        <f t="shared" si="1097"/>
        <v>0</v>
      </c>
      <c r="W615" s="39">
        <f t="shared" si="1097"/>
        <v>0</v>
      </c>
      <c r="X615" s="39">
        <f t="shared" si="1097"/>
        <v>545697.05085</v>
      </c>
      <c r="Y615" s="39">
        <f t="shared" si="1097"/>
        <v>22011.777900000001</v>
      </c>
      <c r="Z615" s="39">
        <f t="shared" si="1097"/>
        <v>0</v>
      </c>
      <c r="AA615" s="39">
        <f t="shared" si="1097"/>
        <v>0</v>
      </c>
      <c r="AB615" s="39">
        <f t="shared" si="1097"/>
        <v>0</v>
      </c>
      <c r="AC615" s="67"/>
      <c r="AD615" s="55"/>
    </row>
    <row r="616" spans="1:30" s="52" customFormat="1">
      <c r="A616" s="106" t="s">
        <v>541</v>
      </c>
      <c r="B616" s="75"/>
      <c r="C616" s="165">
        <f t="shared" si="1073"/>
        <v>0</v>
      </c>
      <c r="D616" s="38">
        <v>0.29270000000000002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>
        <v>0.62290000000000001</v>
      </c>
      <c r="T616" s="38"/>
      <c r="U616" s="38"/>
      <c r="V616" s="38"/>
      <c r="W616" s="38"/>
      <c r="X616" s="38">
        <v>8.1100000000000005E-2</v>
      </c>
      <c r="Y616" s="38">
        <v>3.3E-3</v>
      </c>
      <c r="Z616" s="40"/>
      <c r="AA616" s="40"/>
      <c r="AB616" s="40"/>
      <c r="AC616" s="67"/>
      <c r="AD616" s="55"/>
    </row>
    <row r="617" spans="1:30" s="52" customFormat="1">
      <c r="A617" s="100"/>
      <c r="B617" s="60"/>
      <c r="C617" s="165"/>
      <c r="D617" s="39">
        <f t="shared" ref="D617" si="1098">$C616*D616</f>
        <v>0</v>
      </c>
      <c r="E617" s="39">
        <f t="shared" ref="E617" si="1099">$C616*E616</f>
        <v>0</v>
      </c>
      <c r="F617" s="39">
        <f t="shared" ref="F617:AB617" si="1100">$C616*F616</f>
        <v>0</v>
      </c>
      <c r="G617" s="39">
        <f t="shared" si="1100"/>
        <v>0</v>
      </c>
      <c r="H617" s="39">
        <f t="shared" si="1100"/>
        <v>0</v>
      </c>
      <c r="I617" s="39">
        <f t="shared" si="1100"/>
        <v>0</v>
      </c>
      <c r="J617" s="39">
        <f t="shared" si="1100"/>
        <v>0</v>
      </c>
      <c r="K617" s="39">
        <f t="shared" si="1100"/>
        <v>0</v>
      </c>
      <c r="L617" s="39">
        <f t="shared" si="1100"/>
        <v>0</v>
      </c>
      <c r="M617" s="39">
        <f t="shared" si="1100"/>
        <v>0</v>
      </c>
      <c r="N617" s="39">
        <f t="shared" si="1100"/>
        <v>0</v>
      </c>
      <c r="O617" s="39">
        <f t="shared" si="1100"/>
        <v>0</v>
      </c>
      <c r="P617" s="39">
        <f t="shared" si="1100"/>
        <v>0</v>
      </c>
      <c r="Q617" s="39">
        <f t="shared" si="1100"/>
        <v>0</v>
      </c>
      <c r="R617" s="39">
        <f t="shared" si="1100"/>
        <v>0</v>
      </c>
      <c r="S617" s="39">
        <f t="shared" si="1100"/>
        <v>0</v>
      </c>
      <c r="T617" s="39">
        <f t="shared" si="1100"/>
        <v>0</v>
      </c>
      <c r="U617" s="39">
        <f t="shared" si="1100"/>
        <v>0</v>
      </c>
      <c r="V617" s="39">
        <f t="shared" si="1100"/>
        <v>0</v>
      </c>
      <c r="W617" s="39">
        <f t="shared" si="1100"/>
        <v>0</v>
      </c>
      <c r="X617" s="39">
        <f t="shared" si="1100"/>
        <v>0</v>
      </c>
      <c r="Y617" s="39">
        <f t="shared" si="1100"/>
        <v>0</v>
      </c>
      <c r="Z617" s="39">
        <f t="shared" si="1100"/>
        <v>0</v>
      </c>
      <c r="AA617" s="39">
        <f t="shared" si="1100"/>
        <v>0</v>
      </c>
      <c r="AB617" s="39">
        <f t="shared" si="1100"/>
        <v>0</v>
      </c>
      <c r="AC617" s="67"/>
      <c r="AD617" s="55"/>
    </row>
    <row r="618" spans="1:30" s="52" customFormat="1">
      <c r="A618" s="106" t="s">
        <v>542</v>
      </c>
      <c r="B618" s="75"/>
      <c r="C618" s="165">
        <f t="shared" si="1073"/>
        <v>0</v>
      </c>
      <c r="D618" s="38">
        <v>0.1895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>
        <v>0.31030000000000002</v>
      </c>
      <c r="T618" s="38"/>
      <c r="U618" s="38"/>
      <c r="V618" s="38"/>
      <c r="W618" s="38"/>
      <c r="X618" s="38">
        <v>0.48080000000000001</v>
      </c>
      <c r="Y618" s="38">
        <v>1.9400000000000001E-2</v>
      </c>
      <c r="Z618" s="40"/>
      <c r="AA618" s="40"/>
      <c r="AB618" s="40"/>
      <c r="AC618" s="67"/>
      <c r="AD618" s="55"/>
    </row>
    <row r="619" spans="1:30" s="52" customFormat="1">
      <c r="A619" s="100"/>
      <c r="B619" s="60"/>
      <c r="C619" s="165"/>
      <c r="D619" s="39">
        <f t="shared" ref="D619" si="1101">$C618*D618</f>
        <v>0</v>
      </c>
      <c r="E619" s="39">
        <f t="shared" ref="E619" si="1102">$C618*E618</f>
        <v>0</v>
      </c>
      <c r="F619" s="39">
        <f t="shared" ref="F619:AB619" si="1103">$C618*F618</f>
        <v>0</v>
      </c>
      <c r="G619" s="39">
        <f t="shared" si="1103"/>
        <v>0</v>
      </c>
      <c r="H619" s="39">
        <f t="shared" si="1103"/>
        <v>0</v>
      </c>
      <c r="I619" s="39">
        <f t="shared" si="1103"/>
        <v>0</v>
      </c>
      <c r="J619" s="39">
        <f t="shared" si="1103"/>
        <v>0</v>
      </c>
      <c r="K619" s="39">
        <f t="shared" si="1103"/>
        <v>0</v>
      </c>
      <c r="L619" s="39">
        <f t="shared" si="1103"/>
        <v>0</v>
      </c>
      <c r="M619" s="39">
        <f t="shared" si="1103"/>
        <v>0</v>
      </c>
      <c r="N619" s="39">
        <f t="shared" si="1103"/>
        <v>0</v>
      </c>
      <c r="O619" s="39">
        <f t="shared" si="1103"/>
        <v>0</v>
      </c>
      <c r="P619" s="39">
        <f t="shared" si="1103"/>
        <v>0</v>
      </c>
      <c r="Q619" s="39">
        <f t="shared" si="1103"/>
        <v>0</v>
      </c>
      <c r="R619" s="39">
        <f t="shared" si="1103"/>
        <v>0</v>
      </c>
      <c r="S619" s="39">
        <f t="shared" si="1103"/>
        <v>0</v>
      </c>
      <c r="T619" s="39">
        <f t="shared" si="1103"/>
        <v>0</v>
      </c>
      <c r="U619" s="39">
        <f t="shared" si="1103"/>
        <v>0</v>
      </c>
      <c r="V619" s="39">
        <f t="shared" si="1103"/>
        <v>0</v>
      </c>
      <c r="W619" s="39">
        <f t="shared" si="1103"/>
        <v>0</v>
      </c>
      <c r="X619" s="39">
        <f t="shared" si="1103"/>
        <v>0</v>
      </c>
      <c r="Y619" s="39">
        <f t="shared" si="1103"/>
        <v>0</v>
      </c>
      <c r="Z619" s="39">
        <f t="shared" si="1103"/>
        <v>0</v>
      </c>
      <c r="AA619" s="39">
        <f t="shared" si="1103"/>
        <v>0</v>
      </c>
      <c r="AB619" s="39">
        <f t="shared" si="1103"/>
        <v>0</v>
      </c>
      <c r="AC619" s="67"/>
      <c r="AD619" s="55"/>
    </row>
    <row r="620" spans="1:30" s="52" customFormat="1">
      <c r="A620" s="106" t="s">
        <v>543</v>
      </c>
      <c r="B620" s="75">
        <v>4114428</v>
      </c>
      <c r="C620" s="165">
        <f t="shared" si="1073"/>
        <v>342869</v>
      </c>
      <c r="D620" s="38">
        <v>1.6299999999999999E-2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>
        <v>0.1207</v>
      </c>
      <c r="T620" s="38"/>
      <c r="U620" s="38"/>
      <c r="V620" s="38"/>
      <c r="W620" s="38"/>
      <c r="X620" s="38">
        <v>0.82950000000000002</v>
      </c>
      <c r="Y620" s="38">
        <v>3.3500000000000002E-2</v>
      </c>
      <c r="Z620" s="40"/>
      <c r="AA620" s="40"/>
      <c r="AB620" s="40"/>
      <c r="AC620" s="67"/>
      <c r="AD620" s="55"/>
    </row>
    <row r="621" spans="1:30" s="52" customFormat="1">
      <c r="A621" s="100"/>
      <c r="B621" s="60"/>
      <c r="C621" s="165"/>
      <c r="D621" s="39">
        <f t="shared" ref="D621" si="1104">$C620*D620</f>
        <v>5588.7646999999997</v>
      </c>
      <c r="E621" s="39">
        <f t="shared" ref="E621" si="1105">$C620*E620</f>
        <v>0</v>
      </c>
      <c r="F621" s="39">
        <f t="shared" ref="F621:AB621" si="1106">$C620*F620</f>
        <v>0</v>
      </c>
      <c r="G621" s="39">
        <f t="shared" si="1106"/>
        <v>0</v>
      </c>
      <c r="H621" s="39">
        <f t="shared" si="1106"/>
        <v>0</v>
      </c>
      <c r="I621" s="39">
        <f t="shared" si="1106"/>
        <v>0</v>
      </c>
      <c r="J621" s="39">
        <f t="shared" si="1106"/>
        <v>0</v>
      </c>
      <c r="K621" s="39">
        <f t="shared" si="1106"/>
        <v>0</v>
      </c>
      <c r="L621" s="39">
        <f t="shared" si="1106"/>
        <v>0</v>
      </c>
      <c r="M621" s="39">
        <f t="shared" si="1106"/>
        <v>0</v>
      </c>
      <c r="N621" s="39">
        <f t="shared" si="1106"/>
        <v>0</v>
      </c>
      <c r="O621" s="39">
        <f t="shared" si="1106"/>
        <v>0</v>
      </c>
      <c r="P621" s="39">
        <f t="shared" si="1106"/>
        <v>0</v>
      </c>
      <c r="Q621" s="39">
        <f t="shared" si="1106"/>
        <v>0</v>
      </c>
      <c r="R621" s="39">
        <f t="shared" si="1106"/>
        <v>0</v>
      </c>
      <c r="S621" s="39">
        <f t="shared" si="1106"/>
        <v>41384.2883</v>
      </c>
      <c r="T621" s="39">
        <f t="shared" si="1106"/>
        <v>0</v>
      </c>
      <c r="U621" s="39">
        <f t="shared" si="1106"/>
        <v>0</v>
      </c>
      <c r="V621" s="39">
        <f t="shared" si="1106"/>
        <v>0</v>
      </c>
      <c r="W621" s="39">
        <f t="shared" si="1106"/>
        <v>0</v>
      </c>
      <c r="X621" s="39">
        <f t="shared" si="1106"/>
        <v>284409.83549999999</v>
      </c>
      <c r="Y621" s="39">
        <f t="shared" si="1106"/>
        <v>11486.111500000001</v>
      </c>
      <c r="Z621" s="39">
        <f t="shared" si="1106"/>
        <v>0</v>
      </c>
      <c r="AA621" s="39">
        <f t="shared" si="1106"/>
        <v>0</v>
      </c>
      <c r="AB621" s="39">
        <f t="shared" si="1106"/>
        <v>0</v>
      </c>
      <c r="AC621" s="67"/>
      <c r="AD621" s="55"/>
    </row>
    <row r="622" spans="1:30" s="52" customFormat="1">
      <c r="A622" s="106" t="s">
        <v>544</v>
      </c>
      <c r="B622" s="75">
        <v>1393449</v>
      </c>
      <c r="C622" s="165">
        <f t="shared" si="1073"/>
        <v>116120.75</v>
      </c>
      <c r="D622" s="38">
        <v>5.3E-3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>
        <v>9.7299999999999998E-2</v>
      </c>
      <c r="T622" s="38"/>
      <c r="U622" s="38"/>
      <c r="V622" s="38"/>
      <c r="W622" s="38"/>
      <c r="X622" s="38">
        <v>0.86260000000000003</v>
      </c>
      <c r="Y622" s="38">
        <v>3.4799999999999998E-2</v>
      </c>
      <c r="Z622" s="40"/>
      <c r="AA622" s="40"/>
      <c r="AB622" s="40"/>
      <c r="AC622" s="67"/>
      <c r="AD622" s="55"/>
    </row>
    <row r="623" spans="1:30" s="52" customFormat="1">
      <c r="A623" s="100"/>
      <c r="B623" s="60"/>
      <c r="C623" s="165"/>
      <c r="D623" s="39">
        <f t="shared" ref="D623" si="1107">$C622*D622</f>
        <v>615.439975</v>
      </c>
      <c r="E623" s="39">
        <f t="shared" ref="E623" si="1108">$C622*E622</f>
        <v>0</v>
      </c>
      <c r="F623" s="39">
        <f t="shared" ref="F623:AB623" si="1109">$C622*F622</f>
        <v>0</v>
      </c>
      <c r="G623" s="39">
        <f t="shared" si="1109"/>
        <v>0</v>
      </c>
      <c r="H623" s="39">
        <f t="shared" si="1109"/>
        <v>0</v>
      </c>
      <c r="I623" s="39">
        <f t="shared" si="1109"/>
        <v>0</v>
      </c>
      <c r="J623" s="39">
        <f t="shared" si="1109"/>
        <v>0</v>
      </c>
      <c r="K623" s="39">
        <f t="shared" si="1109"/>
        <v>0</v>
      </c>
      <c r="L623" s="39">
        <f t="shared" si="1109"/>
        <v>0</v>
      </c>
      <c r="M623" s="39">
        <f t="shared" si="1109"/>
        <v>0</v>
      </c>
      <c r="N623" s="39">
        <f t="shared" si="1109"/>
        <v>0</v>
      </c>
      <c r="O623" s="39">
        <f t="shared" si="1109"/>
        <v>0</v>
      </c>
      <c r="P623" s="39">
        <f t="shared" si="1109"/>
        <v>0</v>
      </c>
      <c r="Q623" s="39">
        <f t="shared" si="1109"/>
        <v>0</v>
      </c>
      <c r="R623" s="39">
        <f t="shared" si="1109"/>
        <v>0</v>
      </c>
      <c r="S623" s="39">
        <f t="shared" si="1109"/>
        <v>11298.548975</v>
      </c>
      <c r="T623" s="39">
        <f t="shared" si="1109"/>
        <v>0</v>
      </c>
      <c r="U623" s="39">
        <f t="shared" si="1109"/>
        <v>0</v>
      </c>
      <c r="V623" s="39">
        <f t="shared" si="1109"/>
        <v>0</v>
      </c>
      <c r="W623" s="39">
        <f t="shared" si="1109"/>
        <v>0</v>
      </c>
      <c r="X623" s="39">
        <f t="shared" si="1109"/>
        <v>100165.75895</v>
      </c>
      <c r="Y623" s="39">
        <f t="shared" si="1109"/>
        <v>4041.0020999999997</v>
      </c>
      <c r="Z623" s="39">
        <f t="shared" si="1109"/>
        <v>0</v>
      </c>
      <c r="AA623" s="39">
        <f t="shared" si="1109"/>
        <v>0</v>
      </c>
      <c r="AB623" s="39">
        <f t="shared" si="1109"/>
        <v>0</v>
      </c>
      <c r="AC623" s="67"/>
      <c r="AD623" s="55"/>
    </row>
    <row r="624" spans="1:30" s="52" customFormat="1">
      <c r="A624" s="106" t="s">
        <v>545</v>
      </c>
      <c r="B624" s="75">
        <v>1067061</v>
      </c>
      <c r="C624" s="165">
        <f t="shared" si="1073"/>
        <v>88921.75</v>
      </c>
      <c r="D624" s="38">
        <v>3.5999999999999999E-3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>
        <v>9.06E-2</v>
      </c>
      <c r="T624" s="38"/>
      <c r="U624" s="38"/>
      <c r="V624" s="38"/>
      <c r="W624" s="38"/>
      <c r="X624" s="38">
        <v>0.87070000000000003</v>
      </c>
      <c r="Y624" s="38">
        <v>3.5099999999999999E-2</v>
      </c>
      <c r="Z624" s="40"/>
      <c r="AA624" s="40"/>
      <c r="AB624" s="40"/>
      <c r="AC624" s="67"/>
      <c r="AD624" s="55"/>
    </row>
    <row r="625" spans="1:30" s="52" customFormat="1">
      <c r="A625" s="100"/>
      <c r="B625" s="60"/>
      <c r="C625" s="165"/>
      <c r="D625" s="39">
        <f t="shared" ref="D625" si="1110">$C624*D624</f>
        <v>320.11829999999998</v>
      </c>
      <c r="E625" s="39">
        <f t="shared" ref="E625" si="1111">$C624*E624</f>
        <v>0</v>
      </c>
      <c r="F625" s="39">
        <f t="shared" ref="F625:AB625" si="1112">$C624*F624</f>
        <v>0</v>
      </c>
      <c r="G625" s="39">
        <f t="shared" si="1112"/>
        <v>0</v>
      </c>
      <c r="H625" s="39">
        <f t="shared" si="1112"/>
        <v>0</v>
      </c>
      <c r="I625" s="39">
        <f t="shared" si="1112"/>
        <v>0</v>
      </c>
      <c r="J625" s="39">
        <f t="shared" si="1112"/>
        <v>0</v>
      </c>
      <c r="K625" s="39">
        <f t="shared" si="1112"/>
        <v>0</v>
      </c>
      <c r="L625" s="39">
        <f t="shared" si="1112"/>
        <v>0</v>
      </c>
      <c r="M625" s="39">
        <f t="shared" si="1112"/>
        <v>0</v>
      </c>
      <c r="N625" s="39">
        <f t="shared" si="1112"/>
        <v>0</v>
      </c>
      <c r="O625" s="39">
        <f t="shared" si="1112"/>
        <v>0</v>
      </c>
      <c r="P625" s="39">
        <f t="shared" si="1112"/>
        <v>0</v>
      </c>
      <c r="Q625" s="39">
        <f t="shared" si="1112"/>
        <v>0</v>
      </c>
      <c r="R625" s="39">
        <f t="shared" si="1112"/>
        <v>0</v>
      </c>
      <c r="S625" s="39">
        <f t="shared" si="1112"/>
        <v>8056.3105500000001</v>
      </c>
      <c r="T625" s="39">
        <f t="shared" si="1112"/>
        <v>0</v>
      </c>
      <c r="U625" s="39">
        <f t="shared" si="1112"/>
        <v>0</v>
      </c>
      <c r="V625" s="39">
        <f t="shared" si="1112"/>
        <v>0</v>
      </c>
      <c r="W625" s="39">
        <f t="shared" si="1112"/>
        <v>0</v>
      </c>
      <c r="X625" s="39">
        <f t="shared" si="1112"/>
        <v>77424.167725000007</v>
      </c>
      <c r="Y625" s="39">
        <f t="shared" si="1112"/>
        <v>3121.153425</v>
      </c>
      <c r="Z625" s="39">
        <f t="shared" si="1112"/>
        <v>0</v>
      </c>
      <c r="AA625" s="39">
        <f t="shared" si="1112"/>
        <v>0</v>
      </c>
      <c r="AB625" s="39">
        <f t="shared" si="1112"/>
        <v>0</v>
      </c>
      <c r="AC625" s="67"/>
      <c r="AD625" s="55"/>
    </row>
    <row r="626" spans="1:30" s="52" customFormat="1">
      <c r="A626" s="106" t="s">
        <v>546</v>
      </c>
      <c r="B626" s="75">
        <v>4164601</v>
      </c>
      <c r="C626" s="165">
        <f t="shared" si="1073"/>
        <v>347050.08</v>
      </c>
      <c r="D626" s="38">
        <v>8.0000000000000004E-4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>
        <v>7.7700000000000005E-2</v>
      </c>
      <c r="T626" s="38"/>
      <c r="U626" s="38"/>
      <c r="V626" s="38"/>
      <c r="W626" s="38"/>
      <c r="X626" s="38">
        <v>0.88580000000000003</v>
      </c>
      <c r="Y626" s="38">
        <v>3.5700000000000003E-2</v>
      </c>
      <c r="Z626" s="40"/>
      <c r="AA626" s="40"/>
      <c r="AB626" s="40"/>
      <c r="AC626" s="67"/>
      <c r="AD626" s="55"/>
    </row>
    <row r="627" spans="1:30" s="52" customFormat="1">
      <c r="A627" s="100"/>
      <c r="B627" s="60"/>
      <c r="C627" s="165"/>
      <c r="D627" s="39">
        <f t="shared" ref="D627" si="1113">$C626*D626</f>
        <v>277.64006400000005</v>
      </c>
      <c r="E627" s="39">
        <f t="shared" ref="E627" si="1114">$C626*E626</f>
        <v>0</v>
      </c>
      <c r="F627" s="39">
        <f t="shared" ref="F627:AB627" si="1115">$C626*F626</f>
        <v>0</v>
      </c>
      <c r="G627" s="39">
        <f t="shared" si="1115"/>
        <v>0</v>
      </c>
      <c r="H627" s="39">
        <f t="shared" si="1115"/>
        <v>0</v>
      </c>
      <c r="I627" s="39">
        <f t="shared" si="1115"/>
        <v>0</v>
      </c>
      <c r="J627" s="39">
        <f t="shared" si="1115"/>
        <v>0</v>
      </c>
      <c r="K627" s="39">
        <f t="shared" si="1115"/>
        <v>0</v>
      </c>
      <c r="L627" s="39">
        <f t="shared" si="1115"/>
        <v>0</v>
      </c>
      <c r="M627" s="39">
        <f t="shared" si="1115"/>
        <v>0</v>
      </c>
      <c r="N627" s="39">
        <f t="shared" si="1115"/>
        <v>0</v>
      </c>
      <c r="O627" s="39">
        <f t="shared" si="1115"/>
        <v>0</v>
      </c>
      <c r="P627" s="39">
        <f t="shared" si="1115"/>
        <v>0</v>
      </c>
      <c r="Q627" s="39">
        <f t="shared" si="1115"/>
        <v>0</v>
      </c>
      <c r="R627" s="39">
        <f t="shared" si="1115"/>
        <v>0</v>
      </c>
      <c r="S627" s="39">
        <f t="shared" si="1115"/>
        <v>26965.791216000001</v>
      </c>
      <c r="T627" s="39">
        <f t="shared" si="1115"/>
        <v>0</v>
      </c>
      <c r="U627" s="39">
        <f t="shared" si="1115"/>
        <v>0</v>
      </c>
      <c r="V627" s="39">
        <f t="shared" si="1115"/>
        <v>0</v>
      </c>
      <c r="W627" s="39">
        <f t="shared" si="1115"/>
        <v>0</v>
      </c>
      <c r="X627" s="39">
        <f t="shared" si="1115"/>
        <v>307416.96086400002</v>
      </c>
      <c r="Y627" s="39">
        <f t="shared" si="1115"/>
        <v>12389.687856000002</v>
      </c>
      <c r="Z627" s="39">
        <f t="shared" si="1115"/>
        <v>0</v>
      </c>
      <c r="AA627" s="39">
        <f t="shared" si="1115"/>
        <v>0</v>
      </c>
      <c r="AB627" s="39">
        <f t="shared" si="1115"/>
        <v>0</v>
      </c>
      <c r="AC627" s="67"/>
      <c r="AD627" s="55"/>
    </row>
    <row r="628" spans="1:30" s="52" customFormat="1">
      <c r="A628" s="106" t="s">
        <v>547</v>
      </c>
      <c r="B628" s="75">
        <v>4411168</v>
      </c>
      <c r="C628" s="165">
        <f t="shared" si="1073"/>
        <v>367597.33</v>
      </c>
      <c r="D628" s="38">
        <v>1E-4</v>
      </c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>
        <v>6.4500000000000002E-2</v>
      </c>
      <c r="T628" s="38"/>
      <c r="U628" s="38"/>
      <c r="V628" s="38"/>
      <c r="W628" s="38"/>
      <c r="X628" s="38">
        <v>0.89910000000000001</v>
      </c>
      <c r="Y628" s="38">
        <v>3.6299999999999999E-2</v>
      </c>
      <c r="Z628" s="40"/>
      <c r="AA628" s="40"/>
      <c r="AB628" s="40"/>
      <c r="AC628" s="67"/>
      <c r="AD628" s="55"/>
    </row>
    <row r="629" spans="1:30" s="52" customFormat="1">
      <c r="A629" s="100"/>
      <c r="B629" s="60"/>
      <c r="C629" s="165"/>
      <c r="D629" s="39">
        <f t="shared" ref="D629" si="1116">$C628*D628</f>
        <v>36.759733000000004</v>
      </c>
      <c r="E629" s="39">
        <f t="shared" ref="E629" si="1117">$C628*E628</f>
        <v>0</v>
      </c>
      <c r="F629" s="39">
        <f t="shared" ref="F629:AB629" si="1118">$C628*F628</f>
        <v>0</v>
      </c>
      <c r="G629" s="39">
        <f t="shared" si="1118"/>
        <v>0</v>
      </c>
      <c r="H629" s="39">
        <f t="shared" si="1118"/>
        <v>0</v>
      </c>
      <c r="I629" s="39">
        <f t="shared" si="1118"/>
        <v>0</v>
      </c>
      <c r="J629" s="39">
        <f t="shared" si="1118"/>
        <v>0</v>
      </c>
      <c r="K629" s="39">
        <f t="shared" si="1118"/>
        <v>0</v>
      </c>
      <c r="L629" s="39">
        <f t="shared" si="1118"/>
        <v>0</v>
      </c>
      <c r="M629" s="39">
        <f t="shared" si="1118"/>
        <v>0</v>
      </c>
      <c r="N629" s="39">
        <f t="shared" si="1118"/>
        <v>0</v>
      </c>
      <c r="O629" s="39">
        <f t="shared" si="1118"/>
        <v>0</v>
      </c>
      <c r="P629" s="39">
        <f t="shared" si="1118"/>
        <v>0</v>
      </c>
      <c r="Q629" s="39">
        <f t="shared" si="1118"/>
        <v>0</v>
      </c>
      <c r="R629" s="39">
        <f t="shared" si="1118"/>
        <v>0</v>
      </c>
      <c r="S629" s="39">
        <f t="shared" si="1118"/>
        <v>23710.027785000002</v>
      </c>
      <c r="T629" s="39">
        <f t="shared" si="1118"/>
        <v>0</v>
      </c>
      <c r="U629" s="39">
        <f t="shared" si="1118"/>
        <v>0</v>
      </c>
      <c r="V629" s="39">
        <f t="shared" si="1118"/>
        <v>0</v>
      </c>
      <c r="W629" s="39">
        <f t="shared" si="1118"/>
        <v>0</v>
      </c>
      <c r="X629" s="39">
        <f t="shared" si="1118"/>
        <v>330506.759403</v>
      </c>
      <c r="Y629" s="39">
        <f t="shared" si="1118"/>
        <v>13343.783079000001</v>
      </c>
      <c r="Z629" s="39">
        <f t="shared" si="1118"/>
        <v>0</v>
      </c>
      <c r="AA629" s="39">
        <f t="shared" si="1118"/>
        <v>0</v>
      </c>
      <c r="AB629" s="39">
        <f t="shared" si="1118"/>
        <v>0</v>
      </c>
      <c r="AC629" s="67"/>
      <c r="AD629" s="55"/>
    </row>
    <row r="630" spans="1:30" s="52" customFormat="1">
      <c r="A630" s="106" t="s">
        <v>548</v>
      </c>
      <c r="B630" s="75">
        <v>4209725</v>
      </c>
      <c r="C630" s="165">
        <f t="shared" si="1073"/>
        <v>350810.42</v>
      </c>
      <c r="D630" s="38">
        <v>2.3900000000000001E-2</v>
      </c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>
        <v>0.14080000000000001</v>
      </c>
      <c r="T630" s="38"/>
      <c r="U630" s="38"/>
      <c r="V630" s="38"/>
      <c r="W630" s="38"/>
      <c r="X630" s="38">
        <v>0.80289999999999995</v>
      </c>
      <c r="Y630" s="38">
        <v>3.2399999999999998E-2</v>
      </c>
      <c r="Z630" s="40"/>
      <c r="AA630" s="40"/>
      <c r="AB630" s="40"/>
      <c r="AC630" s="67"/>
      <c r="AD630" s="55"/>
    </row>
    <row r="631" spans="1:30" s="52" customFormat="1">
      <c r="A631" s="100"/>
      <c r="B631" s="60"/>
      <c r="C631" s="165"/>
      <c r="D631" s="39">
        <f t="shared" ref="D631" si="1119">$C630*D630</f>
        <v>8384.3690380000007</v>
      </c>
      <c r="E631" s="39">
        <f t="shared" ref="E631" si="1120">$C630*E630</f>
        <v>0</v>
      </c>
      <c r="F631" s="39">
        <f t="shared" ref="F631:AB631" si="1121">$C630*F630</f>
        <v>0</v>
      </c>
      <c r="G631" s="39">
        <f t="shared" si="1121"/>
        <v>0</v>
      </c>
      <c r="H631" s="39">
        <f t="shared" si="1121"/>
        <v>0</v>
      </c>
      <c r="I631" s="39">
        <f t="shared" si="1121"/>
        <v>0</v>
      </c>
      <c r="J631" s="39">
        <f t="shared" si="1121"/>
        <v>0</v>
      </c>
      <c r="K631" s="39">
        <f t="shared" si="1121"/>
        <v>0</v>
      </c>
      <c r="L631" s="39">
        <f t="shared" si="1121"/>
        <v>0</v>
      </c>
      <c r="M631" s="39">
        <f t="shared" si="1121"/>
        <v>0</v>
      </c>
      <c r="N631" s="39">
        <f t="shared" si="1121"/>
        <v>0</v>
      </c>
      <c r="O631" s="39">
        <f t="shared" si="1121"/>
        <v>0</v>
      </c>
      <c r="P631" s="39">
        <f t="shared" si="1121"/>
        <v>0</v>
      </c>
      <c r="Q631" s="39">
        <f t="shared" si="1121"/>
        <v>0</v>
      </c>
      <c r="R631" s="39">
        <f t="shared" si="1121"/>
        <v>0</v>
      </c>
      <c r="S631" s="39">
        <f t="shared" si="1121"/>
        <v>49394.107135999999</v>
      </c>
      <c r="T631" s="39">
        <f t="shared" si="1121"/>
        <v>0</v>
      </c>
      <c r="U631" s="39">
        <f t="shared" si="1121"/>
        <v>0</v>
      </c>
      <c r="V631" s="39">
        <f t="shared" si="1121"/>
        <v>0</v>
      </c>
      <c r="W631" s="39">
        <f t="shared" si="1121"/>
        <v>0</v>
      </c>
      <c r="X631" s="39">
        <f t="shared" si="1121"/>
        <v>281665.68621799996</v>
      </c>
      <c r="Y631" s="39">
        <f t="shared" si="1121"/>
        <v>11366.257607999998</v>
      </c>
      <c r="Z631" s="39">
        <f t="shared" si="1121"/>
        <v>0</v>
      </c>
      <c r="AA631" s="39">
        <f t="shared" si="1121"/>
        <v>0</v>
      </c>
      <c r="AB631" s="39">
        <f t="shared" si="1121"/>
        <v>0</v>
      </c>
      <c r="AC631" s="67"/>
      <c r="AD631" s="55"/>
    </row>
    <row r="632" spans="1:30" s="52" customFormat="1">
      <c r="A632" s="106" t="s">
        <v>549</v>
      </c>
      <c r="B632" s="75">
        <v>1461838</v>
      </c>
      <c r="C632" s="165">
        <f t="shared" si="1073"/>
        <v>121819.83</v>
      </c>
      <c r="D632" s="38">
        <v>7.9000000000000008E-3</v>
      </c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>
        <v>0.1084</v>
      </c>
      <c r="T632" s="38"/>
      <c r="U632" s="38"/>
      <c r="V632" s="38"/>
      <c r="W632" s="38"/>
      <c r="X632" s="38">
        <v>0.84940000000000004</v>
      </c>
      <c r="Y632" s="38">
        <v>3.4299999999999997E-2</v>
      </c>
      <c r="Z632" s="40"/>
      <c r="AA632" s="40"/>
      <c r="AB632" s="40"/>
      <c r="AC632" s="67"/>
      <c r="AD632" s="55"/>
    </row>
    <row r="633" spans="1:30" s="52" customFormat="1">
      <c r="A633" s="100"/>
      <c r="B633" s="60"/>
      <c r="C633" s="165"/>
      <c r="D633" s="39">
        <f t="shared" ref="D633" si="1122">$C632*D632</f>
        <v>962.37665700000014</v>
      </c>
      <c r="E633" s="39">
        <f t="shared" ref="E633" si="1123">$C632*E632</f>
        <v>0</v>
      </c>
      <c r="F633" s="39">
        <f t="shared" ref="F633:AB633" si="1124">$C632*F632</f>
        <v>0</v>
      </c>
      <c r="G633" s="39">
        <f t="shared" si="1124"/>
        <v>0</v>
      </c>
      <c r="H633" s="39">
        <f t="shared" si="1124"/>
        <v>0</v>
      </c>
      <c r="I633" s="39">
        <f t="shared" si="1124"/>
        <v>0</v>
      </c>
      <c r="J633" s="39">
        <f t="shared" si="1124"/>
        <v>0</v>
      </c>
      <c r="K633" s="39">
        <f t="shared" si="1124"/>
        <v>0</v>
      </c>
      <c r="L633" s="39">
        <f t="shared" si="1124"/>
        <v>0</v>
      </c>
      <c r="M633" s="39">
        <f t="shared" si="1124"/>
        <v>0</v>
      </c>
      <c r="N633" s="39">
        <f t="shared" si="1124"/>
        <v>0</v>
      </c>
      <c r="O633" s="39">
        <f t="shared" si="1124"/>
        <v>0</v>
      </c>
      <c r="P633" s="39">
        <f t="shared" si="1124"/>
        <v>0</v>
      </c>
      <c r="Q633" s="39">
        <f t="shared" si="1124"/>
        <v>0</v>
      </c>
      <c r="R633" s="39">
        <f t="shared" si="1124"/>
        <v>0</v>
      </c>
      <c r="S633" s="39">
        <f t="shared" si="1124"/>
        <v>13205.269571999999</v>
      </c>
      <c r="T633" s="39">
        <f t="shared" si="1124"/>
        <v>0</v>
      </c>
      <c r="U633" s="39">
        <f t="shared" si="1124"/>
        <v>0</v>
      </c>
      <c r="V633" s="39">
        <f t="shared" si="1124"/>
        <v>0</v>
      </c>
      <c r="W633" s="39">
        <f t="shared" si="1124"/>
        <v>0</v>
      </c>
      <c r="X633" s="39">
        <f t="shared" si="1124"/>
        <v>103473.76360200001</v>
      </c>
      <c r="Y633" s="39">
        <f t="shared" si="1124"/>
        <v>4178.420169</v>
      </c>
      <c r="Z633" s="39">
        <f t="shared" si="1124"/>
        <v>0</v>
      </c>
      <c r="AA633" s="39">
        <f t="shared" si="1124"/>
        <v>0</v>
      </c>
      <c r="AB633" s="39">
        <f t="shared" si="1124"/>
        <v>0</v>
      </c>
      <c r="AC633" s="67"/>
      <c r="AD633" s="55"/>
    </row>
    <row r="634" spans="1:30" s="52" customFormat="1">
      <c r="A634" s="106" t="s">
        <v>550</v>
      </c>
      <c r="B634" s="75">
        <v>1067061</v>
      </c>
      <c r="C634" s="165">
        <f t="shared" si="1073"/>
        <v>88921.75</v>
      </c>
      <c r="D634" s="38">
        <v>7.9000000000000008E-3</v>
      </c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>
        <v>0.1084</v>
      </c>
      <c r="T634" s="38"/>
      <c r="U634" s="38"/>
      <c r="V634" s="38"/>
      <c r="W634" s="38"/>
      <c r="X634" s="38">
        <v>0.84940000000000004</v>
      </c>
      <c r="Y634" s="38">
        <v>3.4299999999999997E-2</v>
      </c>
      <c r="Z634" s="40"/>
      <c r="AA634" s="40"/>
      <c r="AB634" s="40"/>
      <c r="AC634" s="67"/>
      <c r="AD634" s="55"/>
    </row>
    <row r="635" spans="1:30" s="52" customFormat="1">
      <c r="A635" s="100"/>
      <c r="B635" s="60"/>
      <c r="C635" s="165"/>
      <c r="D635" s="39">
        <f t="shared" ref="D635" si="1125">$C634*D634</f>
        <v>702.48182500000007</v>
      </c>
      <c r="E635" s="39">
        <f t="shared" ref="E635" si="1126">$C634*E634</f>
        <v>0</v>
      </c>
      <c r="F635" s="39">
        <f t="shared" ref="F635:AB635" si="1127">$C634*F634</f>
        <v>0</v>
      </c>
      <c r="G635" s="39">
        <f t="shared" si="1127"/>
        <v>0</v>
      </c>
      <c r="H635" s="39">
        <f t="shared" si="1127"/>
        <v>0</v>
      </c>
      <c r="I635" s="39">
        <f t="shared" si="1127"/>
        <v>0</v>
      </c>
      <c r="J635" s="39">
        <f t="shared" si="1127"/>
        <v>0</v>
      </c>
      <c r="K635" s="39">
        <f t="shared" si="1127"/>
        <v>0</v>
      </c>
      <c r="L635" s="39">
        <f t="shared" si="1127"/>
        <v>0</v>
      </c>
      <c r="M635" s="39">
        <f t="shared" si="1127"/>
        <v>0</v>
      </c>
      <c r="N635" s="39">
        <f t="shared" si="1127"/>
        <v>0</v>
      </c>
      <c r="O635" s="39">
        <f t="shared" si="1127"/>
        <v>0</v>
      </c>
      <c r="P635" s="39">
        <f t="shared" si="1127"/>
        <v>0</v>
      </c>
      <c r="Q635" s="39">
        <f t="shared" si="1127"/>
        <v>0</v>
      </c>
      <c r="R635" s="39">
        <f t="shared" si="1127"/>
        <v>0</v>
      </c>
      <c r="S635" s="39">
        <f t="shared" si="1127"/>
        <v>9639.1176999999989</v>
      </c>
      <c r="T635" s="39">
        <f t="shared" si="1127"/>
        <v>0</v>
      </c>
      <c r="U635" s="39">
        <f t="shared" si="1127"/>
        <v>0</v>
      </c>
      <c r="V635" s="39">
        <f t="shared" si="1127"/>
        <v>0</v>
      </c>
      <c r="W635" s="39">
        <f t="shared" si="1127"/>
        <v>0</v>
      </c>
      <c r="X635" s="39">
        <f t="shared" si="1127"/>
        <v>75530.134449999998</v>
      </c>
      <c r="Y635" s="39">
        <f t="shared" si="1127"/>
        <v>3050.0160249999999</v>
      </c>
      <c r="Z635" s="39">
        <f t="shared" si="1127"/>
        <v>0</v>
      </c>
      <c r="AA635" s="39">
        <f t="shared" si="1127"/>
        <v>0</v>
      </c>
      <c r="AB635" s="39">
        <f t="shared" si="1127"/>
        <v>0</v>
      </c>
      <c r="AC635" s="67"/>
      <c r="AD635" s="55"/>
    </row>
    <row r="636" spans="1:30" s="52" customFormat="1">
      <c r="A636" s="106" t="s">
        <v>551</v>
      </c>
      <c r="B636" s="75">
        <v>371932</v>
      </c>
      <c r="C636" s="165">
        <f t="shared" si="1073"/>
        <v>30994.33</v>
      </c>
      <c r="D636" s="38">
        <v>1.9E-3</v>
      </c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>
        <v>8.7499999999999994E-2</v>
      </c>
      <c r="T636" s="38"/>
      <c r="U636" s="38"/>
      <c r="V636" s="38"/>
      <c r="W636" s="38"/>
      <c r="X636" s="38">
        <v>0.87529999999999997</v>
      </c>
      <c r="Y636" s="38">
        <v>3.5299999999999998E-2</v>
      </c>
      <c r="Z636" s="40"/>
      <c r="AA636" s="40"/>
      <c r="AB636" s="40"/>
      <c r="AC636" s="67"/>
      <c r="AD636" s="55"/>
    </row>
    <row r="637" spans="1:30" s="52" customFormat="1">
      <c r="A637" s="100"/>
      <c r="B637" s="60"/>
      <c r="C637" s="165"/>
      <c r="D637" s="39">
        <f t="shared" ref="D637" si="1128">$C636*D636</f>
        <v>58.889227000000005</v>
      </c>
      <c r="E637" s="39">
        <f t="shared" ref="E637" si="1129">$C636*E636</f>
        <v>0</v>
      </c>
      <c r="F637" s="39">
        <f t="shared" ref="F637:AB637" si="1130">$C636*F636</f>
        <v>0</v>
      </c>
      <c r="G637" s="39">
        <f t="shared" si="1130"/>
        <v>0</v>
      </c>
      <c r="H637" s="39">
        <f t="shared" si="1130"/>
        <v>0</v>
      </c>
      <c r="I637" s="39">
        <f t="shared" si="1130"/>
        <v>0</v>
      </c>
      <c r="J637" s="39">
        <f t="shared" si="1130"/>
        <v>0</v>
      </c>
      <c r="K637" s="39">
        <f t="shared" si="1130"/>
        <v>0</v>
      </c>
      <c r="L637" s="39">
        <f t="shared" si="1130"/>
        <v>0</v>
      </c>
      <c r="M637" s="39">
        <f t="shared" si="1130"/>
        <v>0</v>
      </c>
      <c r="N637" s="39">
        <f t="shared" si="1130"/>
        <v>0</v>
      </c>
      <c r="O637" s="39">
        <f t="shared" si="1130"/>
        <v>0</v>
      </c>
      <c r="P637" s="39">
        <f t="shared" si="1130"/>
        <v>0</v>
      </c>
      <c r="Q637" s="39">
        <f t="shared" si="1130"/>
        <v>0</v>
      </c>
      <c r="R637" s="39">
        <f t="shared" si="1130"/>
        <v>0</v>
      </c>
      <c r="S637" s="39">
        <f t="shared" si="1130"/>
        <v>2712.0038749999999</v>
      </c>
      <c r="T637" s="39">
        <f t="shared" si="1130"/>
        <v>0</v>
      </c>
      <c r="U637" s="39">
        <f t="shared" si="1130"/>
        <v>0</v>
      </c>
      <c r="V637" s="39">
        <f t="shared" si="1130"/>
        <v>0</v>
      </c>
      <c r="W637" s="39">
        <f t="shared" si="1130"/>
        <v>0</v>
      </c>
      <c r="X637" s="39">
        <f t="shared" si="1130"/>
        <v>27129.337049000002</v>
      </c>
      <c r="Y637" s="39">
        <f t="shared" si="1130"/>
        <v>1094.0998489999999</v>
      </c>
      <c r="Z637" s="39">
        <f t="shared" si="1130"/>
        <v>0</v>
      </c>
      <c r="AA637" s="39">
        <f t="shared" si="1130"/>
        <v>0</v>
      </c>
      <c r="AB637" s="39">
        <f t="shared" si="1130"/>
        <v>0</v>
      </c>
      <c r="AC637" s="67"/>
      <c r="AD637" s="55"/>
    </row>
    <row r="638" spans="1:30" s="52" customFormat="1">
      <c r="A638" s="106" t="s">
        <v>552</v>
      </c>
      <c r="B638" s="75">
        <v>3801128</v>
      </c>
      <c r="C638" s="165">
        <f t="shared" si="1073"/>
        <v>316760.67</v>
      </c>
      <c r="D638" s="38">
        <v>8.9999999999999998E-4</v>
      </c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>
        <v>7.8200000000000006E-2</v>
      </c>
      <c r="T638" s="38"/>
      <c r="U638" s="38"/>
      <c r="V638" s="38"/>
      <c r="W638" s="38"/>
      <c r="X638" s="38">
        <v>0.88519999999999999</v>
      </c>
      <c r="Y638" s="38">
        <v>3.5700000000000003E-2</v>
      </c>
      <c r="Z638" s="40"/>
      <c r="AA638" s="40"/>
      <c r="AB638" s="40"/>
      <c r="AC638" s="67"/>
      <c r="AD638" s="55"/>
    </row>
    <row r="639" spans="1:30" s="52" customFormat="1">
      <c r="A639" s="100"/>
      <c r="B639" s="60"/>
      <c r="C639" s="165"/>
      <c r="D639" s="39">
        <f t="shared" ref="D639" si="1131">$C638*D638</f>
        <v>285.08460299999996</v>
      </c>
      <c r="E639" s="39">
        <f t="shared" ref="E639" si="1132">$C638*E638</f>
        <v>0</v>
      </c>
      <c r="F639" s="39">
        <f t="shared" ref="F639:AB639" si="1133">$C638*F638</f>
        <v>0</v>
      </c>
      <c r="G639" s="39">
        <f t="shared" si="1133"/>
        <v>0</v>
      </c>
      <c r="H639" s="39">
        <f t="shared" si="1133"/>
        <v>0</v>
      </c>
      <c r="I639" s="39">
        <f t="shared" si="1133"/>
        <v>0</v>
      </c>
      <c r="J639" s="39">
        <f t="shared" si="1133"/>
        <v>0</v>
      </c>
      <c r="K639" s="39">
        <f t="shared" si="1133"/>
        <v>0</v>
      </c>
      <c r="L639" s="39">
        <f t="shared" si="1133"/>
        <v>0</v>
      </c>
      <c r="M639" s="39">
        <f t="shared" si="1133"/>
        <v>0</v>
      </c>
      <c r="N639" s="39">
        <f t="shared" si="1133"/>
        <v>0</v>
      </c>
      <c r="O639" s="39">
        <f t="shared" si="1133"/>
        <v>0</v>
      </c>
      <c r="P639" s="39">
        <f t="shared" si="1133"/>
        <v>0</v>
      </c>
      <c r="Q639" s="39">
        <f t="shared" si="1133"/>
        <v>0</v>
      </c>
      <c r="R639" s="39">
        <f t="shared" si="1133"/>
        <v>0</v>
      </c>
      <c r="S639" s="39">
        <f t="shared" si="1133"/>
        <v>24770.684394</v>
      </c>
      <c r="T639" s="39">
        <f t="shared" si="1133"/>
        <v>0</v>
      </c>
      <c r="U639" s="39">
        <f t="shared" si="1133"/>
        <v>0</v>
      </c>
      <c r="V639" s="39">
        <f t="shared" si="1133"/>
        <v>0</v>
      </c>
      <c r="W639" s="39">
        <f t="shared" si="1133"/>
        <v>0</v>
      </c>
      <c r="X639" s="39">
        <f t="shared" si="1133"/>
        <v>280396.54508399998</v>
      </c>
      <c r="Y639" s="39">
        <f t="shared" si="1133"/>
        <v>11308.355919</v>
      </c>
      <c r="Z639" s="39">
        <f t="shared" si="1133"/>
        <v>0</v>
      </c>
      <c r="AA639" s="39">
        <f t="shared" si="1133"/>
        <v>0</v>
      </c>
      <c r="AB639" s="39">
        <f t="shared" si="1133"/>
        <v>0</v>
      </c>
      <c r="AC639" s="67"/>
      <c r="AD639" s="55"/>
    </row>
    <row r="640" spans="1:30" s="52" customFormat="1">
      <c r="A640" s="106" t="s">
        <v>553</v>
      </c>
      <c r="B640" s="75">
        <v>4309027</v>
      </c>
      <c r="C640" s="165">
        <f t="shared" si="1073"/>
        <v>359085.58</v>
      </c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>
        <v>6.08E-2</v>
      </c>
      <c r="T640" s="38"/>
      <c r="U640" s="38"/>
      <c r="V640" s="38"/>
      <c r="W640" s="38"/>
      <c r="X640" s="38">
        <v>0.90280000000000005</v>
      </c>
      <c r="Y640" s="38">
        <v>3.6400000000000002E-2</v>
      </c>
      <c r="Z640" s="40"/>
      <c r="AA640" s="40"/>
      <c r="AB640" s="40"/>
      <c r="AC640" s="67"/>
      <c r="AD640" s="55"/>
    </row>
    <row r="641" spans="1:30" s="52" customFormat="1">
      <c r="A641" s="100"/>
      <c r="B641" s="60"/>
      <c r="C641" s="165"/>
      <c r="D641" s="39">
        <f t="shared" ref="D641" si="1134">$C640*D640</f>
        <v>0</v>
      </c>
      <c r="E641" s="39">
        <f t="shared" ref="E641" si="1135">$C640*E640</f>
        <v>0</v>
      </c>
      <c r="F641" s="39">
        <f t="shared" ref="F641:AB641" si="1136">$C640*F640</f>
        <v>0</v>
      </c>
      <c r="G641" s="39">
        <f t="shared" si="1136"/>
        <v>0</v>
      </c>
      <c r="H641" s="39">
        <f t="shared" si="1136"/>
        <v>0</v>
      </c>
      <c r="I641" s="39">
        <f t="shared" si="1136"/>
        <v>0</v>
      </c>
      <c r="J641" s="39">
        <f t="shared" si="1136"/>
        <v>0</v>
      </c>
      <c r="K641" s="39">
        <f t="shared" si="1136"/>
        <v>0</v>
      </c>
      <c r="L641" s="39">
        <f t="shared" si="1136"/>
        <v>0</v>
      </c>
      <c r="M641" s="39">
        <f t="shared" si="1136"/>
        <v>0</v>
      </c>
      <c r="N641" s="39">
        <f t="shared" si="1136"/>
        <v>0</v>
      </c>
      <c r="O641" s="39">
        <f t="shared" si="1136"/>
        <v>0</v>
      </c>
      <c r="P641" s="39">
        <f t="shared" si="1136"/>
        <v>0</v>
      </c>
      <c r="Q641" s="39">
        <f t="shared" si="1136"/>
        <v>0</v>
      </c>
      <c r="R641" s="39">
        <f t="shared" si="1136"/>
        <v>0</v>
      </c>
      <c r="S641" s="39">
        <f t="shared" si="1136"/>
        <v>21832.403264</v>
      </c>
      <c r="T641" s="39">
        <f t="shared" si="1136"/>
        <v>0</v>
      </c>
      <c r="U641" s="39">
        <f t="shared" si="1136"/>
        <v>0</v>
      </c>
      <c r="V641" s="39">
        <f t="shared" si="1136"/>
        <v>0</v>
      </c>
      <c r="W641" s="39">
        <f t="shared" si="1136"/>
        <v>0</v>
      </c>
      <c r="X641" s="39">
        <f t="shared" si="1136"/>
        <v>324182.46162400005</v>
      </c>
      <c r="Y641" s="39">
        <f t="shared" si="1136"/>
        <v>13070.715112000002</v>
      </c>
      <c r="Z641" s="39">
        <f t="shared" si="1136"/>
        <v>0</v>
      </c>
      <c r="AA641" s="39">
        <f t="shared" si="1136"/>
        <v>0</v>
      </c>
      <c r="AB641" s="39">
        <f t="shared" si="1136"/>
        <v>0</v>
      </c>
      <c r="AC641" s="67"/>
      <c r="AD641" s="55"/>
    </row>
    <row r="642" spans="1:30" s="52" customFormat="1">
      <c r="A642" s="106" t="s">
        <v>554</v>
      </c>
      <c r="B642" s="75">
        <v>1745185</v>
      </c>
      <c r="C642" s="165">
        <f t="shared" si="1073"/>
        <v>145432.07999999999</v>
      </c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>
        <v>0.9677</v>
      </c>
      <c r="Y642" s="38"/>
      <c r="Z642" s="40">
        <v>3.2300000000000002E-2</v>
      </c>
      <c r="AA642" s="40"/>
      <c r="AB642" s="40"/>
      <c r="AC642" s="67"/>
      <c r="AD642" s="55"/>
    </row>
    <row r="643" spans="1:30" s="52" customFormat="1">
      <c r="A643" s="100"/>
      <c r="B643" s="60"/>
      <c r="C643" s="165"/>
      <c r="D643" s="39">
        <f t="shared" ref="D643" si="1137">$C642*D642</f>
        <v>0</v>
      </c>
      <c r="E643" s="39">
        <f t="shared" ref="E643" si="1138">$C642*E642</f>
        <v>0</v>
      </c>
      <c r="F643" s="39">
        <f t="shared" ref="F643:AB643" si="1139">$C642*F642</f>
        <v>0</v>
      </c>
      <c r="G643" s="39">
        <f t="shared" si="1139"/>
        <v>0</v>
      </c>
      <c r="H643" s="39">
        <f t="shared" si="1139"/>
        <v>0</v>
      </c>
      <c r="I643" s="39">
        <f t="shared" si="1139"/>
        <v>0</v>
      </c>
      <c r="J643" s="39">
        <f t="shared" si="1139"/>
        <v>0</v>
      </c>
      <c r="K643" s="39">
        <f t="shared" si="1139"/>
        <v>0</v>
      </c>
      <c r="L643" s="39">
        <f t="shared" si="1139"/>
        <v>0</v>
      </c>
      <c r="M643" s="39">
        <f t="shared" si="1139"/>
        <v>0</v>
      </c>
      <c r="N643" s="39">
        <f t="shared" si="1139"/>
        <v>0</v>
      </c>
      <c r="O643" s="39">
        <f t="shared" si="1139"/>
        <v>0</v>
      </c>
      <c r="P643" s="39">
        <f t="shared" si="1139"/>
        <v>0</v>
      </c>
      <c r="Q643" s="39">
        <f t="shared" si="1139"/>
        <v>0</v>
      </c>
      <c r="R643" s="39">
        <f t="shared" si="1139"/>
        <v>0</v>
      </c>
      <c r="S643" s="39">
        <f t="shared" si="1139"/>
        <v>0</v>
      </c>
      <c r="T643" s="39">
        <f t="shared" si="1139"/>
        <v>0</v>
      </c>
      <c r="U643" s="39">
        <f t="shared" si="1139"/>
        <v>0</v>
      </c>
      <c r="V643" s="39">
        <f t="shared" si="1139"/>
        <v>0</v>
      </c>
      <c r="W643" s="39">
        <f t="shared" si="1139"/>
        <v>0</v>
      </c>
      <c r="X643" s="39">
        <f t="shared" si="1139"/>
        <v>140734.62381599998</v>
      </c>
      <c r="Y643" s="39">
        <f t="shared" si="1139"/>
        <v>0</v>
      </c>
      <c r="Z643" s="39">
        <f t="shared" si="1139"/>
        <v>4697.4561839999997</v>
      </c>
      <c r="AA643" s="39">
        <f t="shared" si="1139"/>
        <v>0</v>
      </c>
      <c r="AB643" s="39">
        <f t="shared" si="1139"/>
        <v>0</v>
      </c>
      <c r="AC643" s="67"/>
      <c r="AD643" s="55"/>
    </row>
    <row r="644" spans="1:30" s="52" customFormat="1">
      <c r="A644" s="106" t="s">
        <v>568</v>
      </c>
      <c r="B644" s="75">
        <v>16183176</v>
      </c>
      <c r="C644" s="165">
        <f t="shared" si="1073"/>
        <v>1348598</v>
      </c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>
        <v>0.96120000000000005</v>
      </c>
      <c r="Y644" s="38">
        <v>3.8800000000000001E-2</v>
      </c>
      <c r="Z644" s="40"/>
      <c r="AA644" s="40"/>
      <c r="AB644" s="40"/>
      <c r="AC644" s="67"/>
      <c r="AD644" s="55"/>
    </row>
    <row r="645" spans="1:30" s="52" customFormat="1">
      <c r="A645" s="100"/>
      <c r="B645" s="60"/>
      <c r="C645" s="165"/>
      <c r="D645" s="39">
        <f t="shared" ref="D645" si="1140">$C644*D644</f>
        <v>0</v>
      </c>
      <c r="E645" s="39">
        <f t="shared" ref="E645" si="1141">$C644*E644</f>
        <v>0</v>
      </c>
      <c r="F645" s="39">
        <f t="shared" ref="F645:AB645" si="1142">$C644*F644</f>
        <v>0</v>
      </c>
      <c r="G645" s="39">
        <f t="shared" si="1142"/>
        <v>0</v>
      </c>
      <c r="H645" s="39">
        <f t="shared" si="1142"/>
        <v>0</v>
      </c>
      <c r="I645" s="39">
        <f t="shared" si="1142"/>
        <v>0</v>
      </c>
      <c r="J645" s="39">
        <f t="shared" si="1142"/>
        <v>0</v>
      </c>
      <c r="K645" s="39">
        <f t="shared" si="1142"/>
        <v>0</v>
      </c>
      <c r="L645" s="39">
        <f t="shared" si="1142"/>
        <v>0</v>
      </c>
      <c r="M645" s="39">
        <f t="shared" si="1142"/>
        <v>0</v>
      </c>
      <c r="N645" s="39">
        <f t="shared" si="1142"/>
        <v>0</v>
      </c>
      <c r="O645" s="39">
        <f t="shared" si="1142"/>
        <v>0</v>
      </c>
      <c r="P645" s="39">
        <f t="shared" si="1142"/>
        <v>0</v>
      </c>
      <c r="Q645" s="39">
        <f t="shared" si="1142"/>
        <v>0</v>
      </c>
      <c r="R645" s="39">
        <f t="shared" si="1142"/>
        <v>0</v>
      </c>
      <c r="S645" s="39">
        <f t="shared" si="1142"/>
        <v>0</v>
      </c>
      <c r="T645" s="39">
        <f t="shared" si="1142"/>
        <v>0</v>
      </c>
      <c r="U645" s="39">
        <f t="shared" si="1142"/>
        <v>0</v>
      </c>
      <c r="V645" s="39">
        <f t="shared" si="1142"/>
        <v>0</v>
      </c>
      <c r="W645" s="39">
        <f t="shared" si="1142"/>
        <v>0</v>
      </c>
      <c r="X645" s="39">
        <f t="shared" si="1142"/>
        <v>1296272.3976</v>
      </c>
      <c r="Y645" s="39">
        <f t="shared" si="1142"/>
        <v>52325.602400000003</v>
      </c>
      <c r="Z645" s="39">
        <f t="shared" si="1142"/>
        <v>0</v>
      </c>
      <c r="AA645" s="39">
        <f t="shared" si="1142"/>
        <v>0</v>
      </c>
      <c r="AB645" s="39">
        <f t="shared" si="1142"/>
        <v>0</v>
      </c>
      <c r="AC645" s="67"/>
      <c r="AD645" s="55"/>
    </row>
    <row r="646" spans="1:30" s="52" customFormat="1">
      <c r="A646" s="106" t="s">
        <v>569</v>
      </c>
      <c r="B646" s="75">
        <v>12963376</v>
      </c>
      <c r="C646" s="165">
        <f t="shared" si="1073"/>
        <v>1080281.33</v>
      </c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>
        <v>0.96120000000000005</v>
      </c>
      <c r="Y646" s="38">
        <v>3.8800000000000001E-2</v>
      </c>
      <c r="Z646" s="40"/>
      <c r="AA646" s="40"/>
      <c r="AB646" s="40"/>
      <c r="AC646" s="67"/>
      <c r="AD646" s="55"/>
    </row>
    <row r="647" spans="1:30" s="52" customFormat="1">
      <c r="A647" s="100"/>
      <c r="B647" s="60"/>
      <c r="C647" s="165"/>
      <c r="D647" s="39">
        <f t="shared" ref="D647" si="1143">$C646*D646</f>
        <v>0</v>
      </c>
      <c r="E647" s="39">
        <f t="shared" ref="E647" si="1144">$C646*E646</f>
        <v>0</v>
      </c>
      <c r="F647" s="39">
        <f t="shared" ref="F647:AB647" si="1145">$C646*F646</f>
        <v>0</v>
      </c>
      <c r="G647" s="39">
        <f t="shared" si="1145"/>
        <v>0</v>
      </c>
      <c r="H647" s="39">
        <f t="shared" si="1145"/>
        <v>0</v>
      </c>
      <c r="I647" s="39">
        <f t="shared" si="1145"/>
        <v>0</v>
      </c>
      <c r="J647" s="39">
        <f t="shared" si="1145"/>
        <v>0</v>
      </c>
      <c r="K647" s="39">
        <f t="shared" si="1145"/>
        <v>0</v>
      </c>
      <c r="L647" s="39">
        <f t="shared" si="1145"/>
        <v>0</v>
      </c>
      <c r="M647" s="39">
        <f t="shared" si="1145"/>
        <v>0</v>
      </c>
      <c r="N647" s="39">
        <f t="shared" si="1145"/>
        <v>0</v>
      </c>
      <c r="O647" s="39">
        <f t="shared" si="1145"/>
        <v>0</v>
      </c>
      <c r="P647" s="39">
        <f t="shared" si="1145"/>
        <v>0</v>
      </c>
      <c r="Q647" s="39">
        <f t="shared" si="1145"/>
        <v>0</v>
      </c>
      <c r="R647" s="39">
        <f t="shared" si="1145"/>
        <v>0</v>
      </c>
      <c r="S647" s="39">
        <f t="shared" si="1145"/>
        <v>0</v>
      </c>
      <c r="T647" s="39">
        <f t="shared" si="1145"/>
        <v>0</v>
      </c>
      <c r="U647" s="39">
        <f t="shared" si="1145"/>
        <v>0</v>
      </c>
      <c r="V647" s="39">
        <f t="shared" si="1145"/>
        <v>0</v>
      </c>
      <c r="W647" s="39">
        <f t="shared" si="1145"/>
        <v>0</v>
      </c>
      <c r="X647" s="39">
        <f t="shared" si="1145"/>
        <v>1038366.4143960001</v>
      </c>
      <c r="Y647" s="39">
        <f t="shared" si="1145"/>
        <v>41914.915604000002</v>
      </c>
      <c r="Z647" s="39">
        <f t="shared" si="1145"/>
        <v>0</v>
      </c>
      <c r="AA647" s="39">
        <f t="shared" si="1145"/>
        <v>0</v>
      </c>
      <c r="AB647" s="39">
        <f t="shared" si="1145"/>
        <v>0</v>
      </c>
      <c r="AC647" s="67"/>
      <c r="AD647" s="55"/>
    </row>
    <row r="648" spans="1:30" s="52" customFormat="1">
      <c r="A648" s="106" t="s">
        <v>570</v>
      </c>
      <c r="B648" s="75">
        <v>4372844</v>
      </c>
      <c r="C648" s="165">
        <f t="shared" si="1073"/>
        <v>364403.67</v>
      </c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>
        <v>0.96120000000000005</v>
      </c>
      <c r="Y648" s="38">
        <v>3.8800000000000001E-2</v>
      </c>
      <c r="Z648" s="40"/>
      <c r="AA648" s="40"/>
      <c r="AB648" s="40"/>
      <c r="AC648" s="67"/>
      <c r="AD648" s="55"/>
    </row>
    <row r="649" spans="1:30" s="52" customFormat="1">
      <c r="A649" s="100"/>
      <c r="B649" s="60"/>
      <c r="C649" s="165"/>
      <c r="D649" s="39">
        <f t="shared" ref="D649" si="1146">$C648*D648</f>
        <v>0</v>
      </c>
      <c r="E649" s="39">
        <f t="shared" ref="E649" si="1147">$C648*E648</f>
        <v>0</v>
      </c>
      <c r="F649" s="39">
        <f t="shared" ref="F649:AB649" si="1148">$C648*F648</f>
        <v>0</v>
      </c>
      <c r="G649" s="39">
        <f t="shared" si="1148"/>
        <v>0</v>
      </c>
      <c r="H649" s="39">
        <f t="shared" si="1148"/>
        <v>0</v>
      </c>
      <c r="I649" s="39">
        <f t="shared" si="1148"/>
        <v>0</v>
      </c>
      <c r="J649" s="39">
        <f t="shared" si="1148"/>
        <v>0</v>
      </c>
      <c r="K649" s="39">
        <f t="shared" si="1148"/>
        <v>0</v>
      </c>
      <c r="L649" s="39">
        <f t="shared" si="1148"/>
        <v>0</v>
      </c>
      <c r="M649" s="39">
        <f t="shared" si="1148"/>
        <v>0</v>
      </c>
      <c r="N649" s="39">
        <f t="shared" si="1148"/>
        <v>0</v>
      </c>
      <c r="O649" s="39">
        <f t="shared" si="1148"/>
        <v>0</v>
      </c>
      <c r="P649" s="39">
        <f t="shared" si="1148"/>
        <v>0</v>
      </c>
      <c r="Q649" s="39">
        <f t="shared" si="1148"/>
        <v>0</v>
      </c>
      <c r="R649" s="39">
        <f t="shared" si="1148"/>
        <v>0</v>
      </c>
      <c r="S649" s="39">
        <f t="shared" si="1148"/>
        <v>0</v>
      </c>
      <c r="T649" s="39">
        <f t="shared" si="1148"/>
        <v>0</v>
      </c>
      <c r="U649" s="39">
        <f t="shared" si="1148"/>
        <v>0</v>
      </c>
      <c r="V649" s="39">
        <f t="shared" si="1148"/>
        <v>0</v>
      </c>
      <c r="W649" s="39">
        <f t="shared" si="1148"/>
        <v>0</v>
      </c>
      <c r="X649" s="39">
        <f t="shared" si="1148"/>
        <v>350264.80760400003</v>
      </c>
      <c r="Y649" s="39">
        <f t="shared" si="1148"/>
        <v>14138.862396</v>
      </c>
      <c r="Z649" s="39">
        <f t="shared" si="1148"/>
        <v>0</v>
      </c>
      <c r="AA649" s="39">
        <f t="shared" si="1148"/>
        <v>0</v>
      </c>
      <c r="AB649" s="39">
        <f t="shared" si="1148"/>
        <v>0</v>
      </c>
      <c r="AC649" s="67"/>
      <c r="AD649" s="55"/>
    </row>
    <row r="650" spans="1:30" s="52" customFormat="1">
      <c r="A650" s="106" t="s">
        <v>571</v>
      </c>
      <c r="B650" s="75">
        <v>3396305</v>
      </c>
      <c r="C650" s="165">
        <f t="shared" si="1073"/>
        <v>283025.42</v>
      </c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>
        <v>0.69930000000000003</v>
      </c>
      <c r="R650" s="38"/>
      <c r="S650" s="38"/>
      <c r="T650" s="38"/>
      <c r="U650" s="38"/>
      <c r="V650" s="38"/>
      <c r="W650" s="38"/>
      <c r="X650" s="38">
        <v>0.28899999999999998</v>
      </c>
      <c r="Y650" s="38">
        <v>1.17E-2</v>
      </c>
      <c r="Z650" s="40"/>
      <c r="AA650" s="40"/>
      <c r="AB650" s="40"/>
      <c r="AC650" s="67"/>
      <c r="AD650" s="55"/>
    </row>
    <row r="651" spans="1:30" s="52" customFormat="1">
      <c r="A651" s="100"/>
      <c r="B651" s="60"/>
      <c r="C651" s="165"/>
      <c r="D651" s="39">
        <f t="shared" ref="D651" si="1149">$C650*D650</f>
        <v>0</v>
      </c>
      <c r="E651" s="39">
        <f t="shared" ref="E651" si="1150">$C650*E650</f>
        <v>0</v>
      </c>
      <c r="F651" s="39">
        <f t="shared" ref="F651:AB651" si="1151">$C650*F650</f>
        <v>0</v>
      </c>
      <c r="G651" s="39">
        <f t="shared" si="1151"/>
        <v>0</v>
      </c>
      <c r="H651" s="39">
        <f t="shared" si="1151"/>
        <v>0</v>
      </c>
      <c r="I651" s="39">
        <f t="shared" si="1151"/>
        <v>0</v>
      </c>
      <c r="J651" s="39">
        <f t="shared" si="1151"/>
        <v>0</v>
      </c>
      <c r="K651" s="39">
        <f t="shared" si="1151"/>
        <v>0</v>
      </c>
      <c r="L651" s="39">
        <f t="shared" si="1151"/>
        <v>0</v>
      </c>
      <c r="M651" s="39">
        <f t="shared" si="1151"/>
        <v>0</v>
      </c>
      <c r="N651" s="39">
        <f t="shared" si="1151"/>
        <v>0</v>
      </c>
      <c r="O651" s="39">
        <f t="shared" si="1151"/>
        <v>0</v>
      </c>
      <c r="P651" s="39">
        <f t="shared" si="1151"/>
        <v>0</v>
      </c>
      <c r="Q651" s="39">
        <f t="shared" si="1151"/>
        <v>197919.676206</v>
      </c>
      <c r="R651" s="39">
        <f t="shared" si="1151"/>
        <v>0</v>
      </c>
      <c r="S651" s="39">
        <f t="shared" si="1151"/>
        <v>0</v>
      </c>
      <c r="T651" s="39">
        <f t="shared" si="1151"/>
        <v>0</v>
      </c>
      <c r="U651" s="39">
        <f t="shared" si="1151"/>
        <v>0</v>
      </c>
      <c r="V651" s="39">
        <f t="shared" si="1151"/>
        <v>0</v>
      </c>
      <c r="W651" s="39">
        <f t="shared" si="1151"/>
        <v>0</v>
      </c>
      <c r="X651" s="39">
        <f t="shared" si="1151"/>
        <v>81794.346379999988</v>
      </c>
      <c r="Y651" s="39">
        <f t="shared" si="1151"/>
        <v>3311.397414</v>
      </c>
      <c r="Z651" s="39">
        <f t="shared" si="1151"/>
        <v>0</v>
      </c>
      <c r="AA651" s="39">
        <f t="shared" si="1151"/>
        <v>0</v>
      </c>
      <c r="AB651" s="39">
        <f t="shared" si="1151"/>
        <v>0</v>
      </c>
      <c r="AC651" s="67"/>
      <c r="AD651" s="55"/>
    </row>
    <row r="652" spans="1:30" s="52" customFormat="1">
      <c r="A652" s="106" t="s">
        <v>572</v>
      </c>
      <c r="B652" s="75">
        <v>6272218</v>
      </c>
      <c r="C652" s="165">
        <f t="shared" si="1073"/>
        <v>522684.83</v>
      </c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>
        <v>1.1000000000000001E-3</v>
      </c>
      <c r="T652" s="38">
        <v>0.99750000000000005</v>
      </c>
      <c r="U652" s="38"/>
      <c r="V652" s="38"/>
      <c r="W652" s="38"/>
      <c r="X652" s="38">
        <v>1.2999999999999999E-3</v>
      </c>
      <c r="Y652" s="38">
        <v>1E-4</v>
      </c>
      <c r="Z652" s="40"/>
      <c r="AA652" s="40"/>
      <c r="AB652" s="40"/>
      <c r="AC652" s="67"/>
      <c r="AD652" s="55"/>
    </row>
    <row r="653" spans="1:30" s="52" customFormat="1">
      <c r="A653" s="100"/>
      <c r="B653" s="60"/>
      <c r="C653" s="165"/>
      <c r="D653" s="39">
        <f t="shared" ref="D653" si="1152">$C652*D652</f>
        <v>0</v>
      </c>
      <c r="E653" s="39">
        <f t="shared" ref="E653" si="1153">$C652*E652</f>
        <v>0</v>
      </c>
      <c r="F653" s="39">
        <f t="shared" ref="F653:AB653" si="1154">$C652*F652</f>
        <v>0</v>
      </c>
      <c r="G653" s="39">
        <f t="shared" si="1154"/>
        <v>0</v>
      </c>
      <c r="H653" s="39">
        <f t="shared" si="1154"/>
        <v>0</v>
      </c>
      <c r="I653" s="39">
        <f t="shared" si="1154"/>
        <v>0</v>
      </c>
      <c r="J653" s="39">
        <f t="shared" si="1154"/>
        <v>0</v>
      </c>
      <c r="K653" s="39">
        <f t="shared" si="1154"/>
        <v>0</v>
      </c>
      <c r="L653" s="39">
        <f t="shared" si="1154"/>
        <v>0</v>
      </c>
      <c r="M653" s="39">
        <f t="shared" si="1154"/>
        <v>0</v>
      </c>
      <c r="N653" s="39">
        <f t="shared" si="1154"/>
        <v>0</v>
      </c>
      <c r="O653" s="39">
        <f t="shared" si="1154"/>
        <v>0</v>
      </c>
      <c r="P653" s="39">
        <f t="shared" si="1154"/>
        <v>0</v>
      </c>
      <c r="Q653" s="39">
        <f t="shared" si="1154"/>
        <v>0</v>
      </c>
      <c r="R653" s="39">
        <f t="shared" si="1154"/>
        <v>0</v>
      </c>
      <c r="S653" s="39">
        <f t="shared" si="1154"/>
        <v>574.95331300000009</v>
      </c>
      <c r="T653" s="39">
        <f t="shared" si="1154"/>
        <v>521378.11792500003</v>
      </c>
      <c r="U653" s="39">
        <f t="shared" si="1154"/>
        <v>0</v>
      </c>
      <c r="V653" s="39">
        <f t="shared" si="1154"/>
        <v>0</v>
      </c>
      <c r="W653" s="39">
        <f t="shared" si="1154"/>
        <v>0</v>
      </c>
      <c r="X653" s="39">
        <f t="shared" si="1154"/>
        <v>679.49027899999999</v>
      </c>
      <c r="Y653" s="39">
        <f t="shared" si="1154"/>
        <v>52.268483000000003</v>
      </c>
      <c r="Z653" s="39">
        <f t="shared" si="1154"/>
        <v>0</v>
      </c>
      <c r="AA653" s="39">
        <f t="shared" si="1154"/>
        <v>0</v>
      </c>
      <c r="AB653" s="39">
        <f t="shared" si="1154"/>
        <v>0</v>
      </c>
      <c r="AC653" s="67"/>
      <c r="AD653" s="55"/>
    </row>
    <row r="654" spans="1:30" s="52" customFormat="1">
      <c r="A654" s="106" t="s">
        <v>612</v>
      </c>
      <c r="B654" s="75">
        <v>10749551</v>
      </c>
      <c r="C654" s="165">
        <f t="shared" si="1073"/>
        <v>895795.92</v>
      </c>
      <c r="D654" s="38">
        <v>0.1482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>
        <v>4.5100000000000001E-2</v>
      </c>
      <c r="T654" s="38">
        <v>0.76919999999999999</v>
      </c>
      <c r="U654" s="38"/>
      <c r="V654" s="38"/>
      <c r="W654" s="38"/>
      <c r="X654" s="38">
        <v>3.5999999999999997E-2</v>
      </c>
      <c r="Y654" s="38">
        <v>1.5E-3</v>
      </c>
      <c r="Z654" s="40"/>
      <c r="AA654" s="40"/>
      <c r="AB654" s="40"/>
      <c r="AC654" s="67"/>
      <c r="AD654" s="55"/>
    </row>
    <row r="655" spans="1:30" s="52" customFormat="1">
      <c r="A655" s="100"/>
      <c r="B655" s="60"/>
      <c r="C655" s="165"/>
      <c r="D655" s="39">
        <f t="shared" ref="D655" si="1155">$C654*D654</f>
        <v>132756.95534400002</v>
      </c>
      <c r="E655" s="39">
        <f t="shared" ref="E655:AB655" si="1156">$C654*E654</f>
        <v>0</v>
      </c>
      <c r="F655" s="39">
        <f t="shared" si="1156"/>
        <v>0</v>
      </c>
      <c r="G655" s="39">
        <f t="shared" si="1156"/>
        <v>0</v>
      </c>
      <c r="H655" s="39">
        <f t="shared" si="1156"/>
        <v>0</v>
      </c>
      <c r="I655" s="39">
        <f t="shared" si="1156"/>
        <v>0</v>
      </c>
      <c r="J655" s="39">
        <f t="shared" si="1156"/>
        <v>0</v>
      </c>
      <c r="K655" s="39">
        <f t="shared" si="1156"/>
        <v>0</v>
      </c>
      <c r="L655" s="39">
        <f t="shared" si="1156"/>
        <v>0</v>
      </c>
      <c r="M655" s="39">
        <f t="shared" si="1156"/>
        <v>0</v>
      </c>
      <c r="N655" s="39">
        <f t="shared" si="1156"/>
        <v>0</v>
      </c>
      <c r="O655" s="39">
        <f t="shared" si="1156"/>
        <v>0</v>
      </c>
      <c r="P655" s="39">
        <f t="shared" si="1156"/>
        <v>0</v>
      </c>
      <c r="Q655" s="39">
        <f t="shared" si="1156"/>
        <v>0</v>
      </c>
      <c r="R655" s="39">
        <f t="shared" si="1156"/>
        <v>0</v>
      </c>
      <c r="S655" s="39">
        <f t="shared" si="1156"/>
        <v>40400.395992000005</v>
      </c>
      <c r="T655" s="39">
        <f t="shared" si="1156"/>
        <v>689046.22166400007</v>
      </c>
      <c r="U655" s="39">
        <f t="shared" si="1156"/>
        <v>0</v>
      </c>
      <c r="V655" s="39">
        <f t="shared" si="1156"/>
        <v>0</v>
      </c>
      <c r="W655" s="39">
        <f t="shared" si="1156"/>
        <v>0</v>
      </c>
      <c r="X655" s="39">
        <f t="shared" si="1156"/>
        <v>32248.653119999999</v>
      </c>
      <c r="Y655" s="39">
        <f t="shared" si="1156"/>
        <v>1343.69388</v>
      </c>
      <c r="Z655" s="39">
        <f t="shared" si="1156"/>
        <v>0</v>
      </c>
      <c r="AA655" s="39">
        <f t="shared" si="1156"/>
        <v>0</v>
      </c>
      <c r="AB655" s="39">
        <f t="shared" si="1156"/>
        <v>0</v>
      </c>
      <c r="AC655" s="67"/>
      <c r="AD655" s="55"/>
    </row>
    <row r="656" spans="1:30" s="52" customFormat="1" ht="12.6" customHeight="1">
      <c r="A656" s="106" t="s">
        <v>613</v>
      </c>
      <c r="B656" s="75">
        <v>15346945</v>
      </c>
      <c r="C656" s="165">
        <f t="shared" si="1073"/>
        <v>1278912.08</v>
      </c>
      <c r="D656" s="38">
        <v>0.4642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>
        <v>0.51500000000000001</v>
      </c>
      <c r="Y656" s="38">
        <v>2.0799999999999999E-2</v>
      </c>
      <c r="Z656" s="40"/>
      <c r="AA656" s="40"/>
      <c r="AB656" s="40"/>
      <c r="AC656" s="67"/>
      <c r="AD656" s="55"/>
    </row>
    <row r="657" spans="1:30" s="52" customFormat="1">
      <c r="A657" s="100"/>
      <c r="B657" s="60"/>
      <c r="C657" s="165"/>
      <c r="D657" s="39">
        <f t="shared" ref="D657:S661" si="1157">$C656*D656</f>
        <v>593670.98753600009</v>
      </c>
      <c r="E657" s="39">
        <f t="shared" ref="E657:AB657" si="1158">$C656*E656</f>
        <v>0</v>
      </c>
      <c r="F657" s="39">
        <f t="shared" si="1158"/>
        <v>0</v>
      </c>
      <c r="G657" s="39">
        <f t="shared" si="1158"/>
        <v>0</v>
      </c>
      <c r="H657" s="39">
        <f t="shared" si="1158"/>
        <v>0</v>
      </c>
      <c r="I657" s="39">
        <f t="shared" si="1158"/>
        <v>0</v>
      </c>
      <c r="J657" s="39">
        <f t="shared" si="1158"/>
        <v>0</v>
      </c>
      <c r="K657" s="39">
        <f t="shared" si="1158"/>
        <v>0</v>
      </c>
      <c r="L657" s="39">
        <f t="shared" si="1158"/>
        <v>0</v>
      </c>
      <c r="M657" s="39">
        <f t="shared" si="1158"/>
        <v>0</v>
      </c>
      <c r="N657" s="39">
        <f t="shared" si="1158"/>
        <v>0</v>
      </c>
      <c r="O657" s="39">
        <f t="shared" si="1158"/>
        <v>0</v>
      </c>
      <c r="P657" s="39">
        <f t="shared" si="1158"/>
        <v>0</v>
      </c>
      <c r="Q657" s="39">
        <f t="shared" si="1158"/>
        <v>0</v>
      </c>
      <c r="R657" s="39">
        <f t="shared" si="1158"/>
        <v>0</v>
      </c>
      <c r="S657" s="39">
        <f t="shared" si="1158"/>
        <v>0</v>
      </c>
      <c r="T657" s="39">
        <f t="shared" si="1158"/>
        <v>0</v>
      </c>
      <c r="U657" s="39">
        <f t="shared" si="1158"/>
        <v>0</v>
      </c>
      <c r="V657" s="39">
        <f t="shared" si="1158"/>
        <v>0</v>
      </c>
      <c r="W657" s="39">
        <f t="shared" si="1158"/>
        <v>0</v>
      </c>
      <c r="X657" s="39">
        <f t="shared" si="1158"/>
        <v>658639.72120000003</v>
      </c>
      <c r="Y657" s="39">
        <f t="shared" si="1158"/>
        <v>26601.371264000001</v>
      </c>
      <c r="Z657" s="39">
        <f t="shared" si="1158"/>
        <v>0</v>
      </c>
      <c r="AA657" s="39">
        <f t="shared" si="1158"/>
        <v>0</v>
      </c>
      <c r="AB657" s="39">
        <f t="shared" si="1158"/>
        <v>0</v>
      </c>
      <c r="AC657" s="67"/>
      <c r="AD657" s="55"/>
    </row>
    <row r="658" spans="1:30" s="52" customFormat="1" ht="12.6" customHeight="1">
      <c r="A658" s="106" t="s">
        <v>628</v>
      </c>
      <c r="B658" s="75">
        <v>2291966</v>
      </c>
      <c r="C658" s="165">
        <f t="shared" ref="C658" si="1159">ROUND(B658/12,2)</f>
        <v>190997.17</v>
      </c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>
        <v>0.31569999999999998</v>
      </c>
      <c r="R658" s="38"/>
      <c r="S658" s="38">
        <v>5.9400000000000001E-2</v>
      </c>
      <c r="T658" s="38">
        <v>7.1999999999999998E-3</v>
      </c>
      <c r="U658" s="38"/>
      <c r="V658" s="38"/>
      <c r="W658" s="38"/>
      <c r="X658" s="38">
        <v>0.59370000000000001</v>
      </c>
      <c r="Y658" s="38">
        <v>2.4E-2</v>
      </c>
      <c r="Z658" s="40"/>
      <c r="AA658" s="40"/>
      <c r="AB658" s="40"/>
      <c r="AC658" s="67"/>
      <c r="AD658" s="55"/>
    </row>
    <row r="659" spans="1:30" s="52" customFormat="1">
      <c r="A659" s="100"/>
      <c r="B659" s="60"/>
      <c r="C659" s="165"/>
      <c r="D659" s="39">
        <f t="shared" ref="D659:AB659" si="1160">$C658*D658</f>
        <v>0</v>
      </c>
      <c r="E659" s="39">
        <f t="shared" si="1160"/>
        <v>0</v>
      </c>
      <c r="F659" s="39">
        <f t="shared" si="1160"/>
        <v>0</v>
      </c>
      <c r="G659" s="39">
        <f t="shared" si="1160"/>
        <v>0</v>
      </c>
      <c r="H659" s="39">
        <f t="shared" si="1160"/>
        <v>0</v>
      </c>
      <c r="I659" s="39">
        <f t="shared" si="1160"/>
        <v>0</v>
      </c>
      <c r="J659" s="39">
        <f t="shared" si="1160"/>
        <v>0</v>
      </c>
      <c r="K659" s="39">
        <f t="shared" si="1160"/>
        <v>0</v>
      </c>
      <c r="L659" s="39">
        <f t="shared" si="1160"/>
        <v>0</v>
      </c>
      <c r="M659" s="39">
        <f t="shared" si="1160"/>
        <v>0</v>
      </c>
      <c r="N659" s="39">
        <f t="shared" si="1160"/>
        <v>0</v>
      </c>
      <c r="O659" s="39">
        <f t="shared" si="1160"/>
        <v>0</v>
      </c>
      <c r="P659" s="39">
        <f t="shared" si="1160"/>
        <v>0</v>
      </c>
      <c r="Q659" s="39">
        <f t="shared" si="1160"/>
        <v>60297.806569</v>
      </c>
      <c r="R659" s="39">
        <f t="shared" si="1160"/>
        <v>0</v>
      </c>
      <c r="S659" s="39">
        <f t="shared" si="1160"/>
        <v>11345.231898000002</v>
      </c>
      <c r="T659" s="39">
        <f t="shared" si="1160"/>
        <v>1375.1796240000001</v>
      </c>
      <c r="U659" s="39">
        <f t="shared" si="1160"/>
        <v>0</v>
      </c>
      <c r="V659" s="39">
        <f t="shared" si="1160"/>
        <v>0</v>
      </c>
      <c r="W659" s="39">
        <f t="shared" si="1160"/>
        <v>0</v>
      </c>
      <c r="X659" s="39">
        <f t="shared" si="1160"/>
        <v>113395.01982900001</v>
      </c>
      <c r="Y659" s="39">
        <f t="shared" si="1160"/>
        <v>4583.9320800000005</v>
      </c>
      <c r="Z659" s="39">
        <f t="shared" si="1160"/>
        <v>0</v>
      </c>
      <c r="AA659" s="39">
        <f t="shared" si="1160"/>
        <v>0</v>
      </c>
      <c r="AB659" s="39">
        <f t="shared" si="1160"/>
        <v>0</v>
      </c>
      <c r="AC659" s="67"/>
      <c r="AD659" s="55"/>
    </row>
    <row r="660" spans="1:30" s="52" customFormat="1">
      <c r="A660" s="106" t="s">
        <v>629</v>
      </c>
      <c r="B660" s="75">
        <v>697731</v>
      </c>
      <c r="C660" s="165">
        <f t="shared" ref="C660" si="1161">ROUND(B660/12,2)</f>
        <v>58144.25</v>
      </c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>
        <v>0.38240000000000002</v>
      </c>
      <c r="R660" s="38"/>
      <c r="S660" s="38">
        <v>5.2400000000000002E-2</v>
      </c>
      <c r="T660" s="38">
        <v>4.8999999999999998E-3</v>
      </c>
      <c r="U660" s="38"/>
      <c r="V660" s="38"/>
      <c r="W660" s="38"/>
      <c r="X660" s="38">
        <v>0.53859999999999997</v>
      </c>
      <c r="Y660" s="38">
        <v>2.1700000000000001E-2</v>
      </c>
      <c r="Z660" s="40"/>
      <c r="AA660" s="40"/>
      <c r="AB660" s="40"/>
      <c r="AC660" s="67"/>
      <c r="AD660" s="55"/>
    </row>
    <row r="661" spans="1:30" s="52" customFormat="1">
      <c r="A661" s="100"/>
      <c r="B661" s="60"/>
      <c r="C661" s="165"/>
      <c r="D661" s="39">
        <f t="shared" si="1157"/>
        <v>0</v>
      </c>
      <c r="E661" s="39">
        <f t="shared" si="1157"/>
        <v>0</v>
      </c>
      <c r="F661" s="39">
        <f t="shared" si="1157"/>
        <v>0</v>
      </c>
      <c r="G661" s="39">
        <f t="shared" si="1157"/>
        <v>0</v>
      </c>
      <c r="H661" s="39">
        <f t="shared" si="1157"/>
        <v>0</v>
      </c>
      <c r="I661" s="39">
        <f t="shared" si="1157"/>
        <v>0</v>
      </c>
      <c r="J661" s="39">
        <f t="shared" si="1157"/>
        <v>0</v>
      </c>
      <c r="K661" s="39">
        <f t="shared" si="1157"/>
        <v>0</v>
      </c>
      <c r="L661" s="39">
        <f t="shared" si="1157"/>
        <v>0</v>
      </c>
      <c r="M661" s="39">
        <f t="shared" si="1157"/>
        <v>0</v>
      </c>
      <c r="N661" s="39">
        <f t="shared" si="1157"/>
        <v>0</v>
      </c>
      <c r="O661" s="39">
        <f t="shared" si="1157"/>
        <v>0</v>
      </c>
      <c r="P661" s="39">
        <f t="shared" si="1157"/>
        <v>0</v>
      </c>
      <c r="Q661" s="39">
        <f t="shared" si="1157"/>
        <v>22234.361199999999</v>
      </c>
      <c r="R661" s="39">
        <f t="shared" si="1157"/>
        <v>0</v>
      </c>
      <c r="S661" s="39">
        <f t="shared" si="1157"/>
        <v>3046.7587000000003</v>
      </c>
      <c r="T661" s="39">
        <f t="shared" ref="T661:AB661" si="1162">$C660*T660</f>
        <v>284.90682499999997</v>
      </c>
      <c r="U661" s="39">
        <f t="shared" si="1162"/>
        <v>0</v>
      </c>
      <c r="V661" s="39">
        <f t="shared" si="1162"/>
        <v>0</v>
      </c>
      <c r="W661" s="39">
        <f t="shared" si="1162"/>
        <v>0</v>
      </c>
      <c r="X661" s="39">
        <f t="shared" si="1162"/>
        <v>31316.493049999997</v>
      </c>
      <c r="Y661" s="39">
        <f t="shared" si="1162"/>
        <v>1261.730225</v>
      </c>
      <c r="Z661" s="39">
        <f t="shared" si="1162"/>
        <v>0</v>
      </c>
      <c r="AA661" s="39">
        <f t="shared" si="1162"/>
        <v>0</v>
      </c>
      <c r="AB661" s="39">
        <f t="shared" si="1162"/>
        <v>0</v>
      </c>
      <c r="AC661" s="67"/>
      <c r="AD661" s="55"/>
    </row>
    <row r="662" spans="1:30" s="52" customFormat="1">
      <c r="A662" s="16" t="s">
        <v>50</v>
      </c>
      <c r="B662" s="9">
        <f>SUM(B470:B660)</f>
        <v>544640159</v>
      </c>
      <c r="C662" s="166">
        <f>SUM(C470:C660)</f>
        <v>45386679.899999991</v>
      </c>
      <c r="D662" s="45">
        <f>D471+D473+D475+D477+D479+D481+D483+D485+D487+D489+D491+D493+D495+D497+D499+D501+D503+D505+D507+D509+D511+D513+D515+D517+D519+D521+D523+D525+D527+D529+D531+D533+D535+D537+D539+D541+D543+D545+D547+D549+D551+D553+D555+D557+D559+D561+D563+D565+D567+D569+D571+D573+D575+D577+D579+D581+D583+D585+D587+D589+D591+D593+D595+D597+D599+D601+D603+D605+D607+D609+D611+D613+D615+D617+D619+D621+D623+D625+D627+D629+D631+D633+D635+D637+D639+D641+D643+D645+D647+D649+D651+D653+D655+D657+D659+D661</f>
        <v>1471409.2240310004</v>
      </c>
      <c r="E662" s="45">
        <f>E471+E473+E475+E477+E479+E481+E483+E485+E487+E489+E491+E493+E495+E497+E499+E501+E503+E505+E507+E509+E511+E513+E515+E517+E519+E521+E523+E525+E527+E529+E531+E533+E535+E537+E539+E541+E543+E545+E547+E549+E551+E553+E555+E557+E559+E561+E563+E565+E567+E569+E571+E573+E575+E577+E579+E581+E583+E585+E587+E589+E591+E593+E595+E597+E599+E601+E603+E605+E607+E609+E611+E613+E615+E617+E619+E621+E623+E625+E627+E629+E631+E633+E635+E637+E639+E641+E643+E645+E647+E649+E651+E653+E655+E657+E659+E661</f>
        <v>836247.82672800007</v>
      </c>
      <c r="F662" s="45">
        <f>F471+F473+F475+F477+F479+F481+F483+F485+F487+F489+F491+F493+F495+F497+F499+F501+F503+F505+F507+F509+F511+F513+F515+F517+F519+F521+F523+F525+F527+F529+F531+F533+F535+F537+F539+F541+F543+F545+F547+F549+F551+F553+F555+F557+F559+F561+F563+F565+F567+F569+F571+F573+F575+F577+F579+F581+F583+F585+F587+F589+F591+F593+F595+F597+F599+F601+F603+F605+F607+F609+F611+F613+F615+F617+F619+F621+F623+F625+F627+F629+F631+F633+F635+F637+F639+F641+F643+F645+F647+F649+F651+F653+F655+F657+F659+F661</f>
        <v>352104.34809600003</v>
      </c>
      <c r="G662" s="45">
        <f>G471+G473+G475+G477+G479+G481+G483+G485+G487+G489+G491+G493+G495+G497+G499+G501+G503+G505+G507+G509+G511+G513+G515+G517+G519+G521+G523+G525+G527+G529+G531+G533+G535+G537+G539+G541+G543+G545+G547+G549+G551+G553+G555+G557+G559+G561+G563+G565+G567+G569+G571+G573+G575+G577+G579+G581+G583+G585+G587+G589+G591+G593+G595+G597+G599+G601+G603+G605+G607+G609+G611+G613+G615+G617+G619+G621+G623+G625+G627+G629+G631+G633+G635+G637+G639+G641+G643+G645+G647+G649+G651+G653+G655+G657+G659+G661</f>
        <v>506544.832284</v>
      </c>
      <c r="H662" s="45">
        <f t="shared" ref="H662:AB662" si="1163">H471+H473+H475+H477+H479+H481+H483+H485+H487+H489+H491+H493+H495+H497+H499+H501+H503+H505+H507+H509+H511+H513+H515+H517+H519+H521+H523+H525+H527+H529+H531+H533+H535+H537+H539+H541+H543+H545+H547+H549+H551+H553+H555+H557+H559+H561+H563+H565+H567+H569+H571+H573+H575+H577+H579+H581+H583+H585+H587+H589+H591+H593+H595+H597+H599+H601+H603+H605+H607+H609+H611+H613+H615+H617+H619+H621+H623+H625+H627+H629+H631+H633+H635+H637+H639+H641+H643+H645+H647+H649+H651+H653+H655+H657+H659+H661</f>
        <v>324036.52633800003</v>
      </c>
      <c r="I662" s="45">
        <f t="shared" si="1163"/>
        <v>937291.66650100006</v>
      </c>
      <c r="J662" s="45">
        <f t="shared" si="1163"/>
        <v>136295.11437600001</v>
      </c>
      <c r="K662" s="45">
        <f t="shared" si="1163"/>
        <v>198669.988075</v>
      </c>
      <c r="L662" s="45">
        <f t="shared" si="1163"/>
        <v>104530.97834100001</v>
      </c>
      <c r="M662" s="45">
        <f t="shared" si="1163"/>
        <v>291648.99893499998</v>
      </c>
      <c r="N662" s="45">
        <f t="shared" si="1163"/>
        <v>814241.30497200007</v>
      </c>
      <c r="O662" s="45">
        <f>O471+O473+O475+O477+O479+O481+O483+O485+O487+O489+O491+O493+O495+O497+O499+O501+O503+O505+O507+O509+O511+O513+O515+O517+O519+O521+O523+O525+O527+O529+O531+O533+O535+O537+O539+O541+O543+O545+O547+O549+O551+O553+O555+O557+O559+O561+O563+O565+O567+O569+O571+O573+O575+O577+O579+O581+O583+O585+O587+O589+O591+O593+O595+O597+O599+O601+O603+O605+O607+O609+O611+O613+O615+O617+O619+O621+O623+O625+O627+O629+O631+O633+O635+O637+O639+O641+O643+O645+O647+O649+O651+O653+O655+O657+O659+O661</f>
        <v>115534.23921900002</v>
      </c>
      <c r="P662" s="45">
        <f t="shared" si="1163"/>
        <v>882204.48044399999</v>
      </c>
      <c r="Q662" s="45">
        <f t="shared" si="1163"/>
        <v>3853022.4615889997</v>
      </c>
      <c r="R662" s="45">
        <f t="shared" si="1163"/>
        <v>174975.77416999999</v>
      </c>
      <c r="S662" s="45">
        <f t="shared" si="1163"/>
        <v>753158.23243200011</v>
      </c>
      <c r="T662" s="45">
        <f t="shared" si="1163"/>
        <v>4383108.3830880011</v>
      </c>
      <c r="U662" s="45">
        <f t="shared" si="1163"/>
        <v>301643.172036</v>
      </c>
      <c r="V662" s="45">
        <f>V471+V473+V475+V477+V479+V481+V483+V485+V487+V489+V491+V493+V495+V497+V499+V501+V503+V505+V507+V509+V511+V513+V515+V517+V519+V521+V523+V525+V527+V529+V531+V533+V535+V537+V539+V541+V543+V545+V547+V549+V551+V553+V555+V557+V559+V561+V563+V565+V567+V569+V571+V573+V575+V577+V579+V581+V583+V585+V587+V589+V591+V593+V595+V597+V599+V601+V603+V605+V607+V609+V611+V613+V615+V617+V619+V621+V623+V625+V627+V629+V631+V633+V635+V637+V639+V641+V643+V645+V647+V649+V651+V653+V655+V657+V659+V661</f>
        <v>299583.842282</v>
      </c>
      <c r="W662" s="45">
        <f t="shared" si="1163"/>
        <v>435729.90158499999</v>
      </c>
      <c r="X662" s="45">
        <f t="shared" si="1163"/>
        <v>26985583.855076998</v>
      </c>
      <c r="Y662" s="45">
        <f t="shared" si="1163"/>
        <v>1070520.7296119998</v>
      </c>
      <c r="Z662" s="45">
        <f t="shared" si="1163"/>
        <v>153703.681621</v>
      </c>
      <c r="AA662" s="45">
        <f>AA471+AA473+AA475+AA477+AA479+AA481+AA483+AA485+AA487+AA489+AA491+AA493+AA495+AA497+AA499+AA501+AA503+AA505+AA507+AA509+AA511+AA513+AA515+AA517+AA519+AA521+AA523+AA525+AA527+AA529+AA531+AA533+AA535+AA537+AA539+AA541+AA543+AA545+AA547+AA549+AA551+AA553+AA555+AA557+AA559+AA561+AA563+AA565+AA567+AA569+AA571+AA573+AA575+AA577+AA579+AA581+AA583+AA585+AA587+AA589+AA591+AA593+AA595+AA597+AA599+AA601+AA603+AA605+AA607+AA609+AA611+AA613+AA615+AA617+AA619+AA621+AA623+AA625+AA627+AA629+AA631+AA633+AA635+AA637+AA639+AA641+AA643+AA645+AA647+AA649+AA651+AA653+AA655+AA657+AA659+AA661</f>
        <v>4890.3381679999993</v>
      </c>
      <c r="AB662" s="45">
        <f t="shared" si="1163"/>
        <v>0</v>
      </c>
      <c r="AC662" s="67"/>
      <c r="AD662" s="55"/>
    </row>
    <row r="663" spans="1:30" s="52" customFormat="1">
      <c r="A663" s="34"/>
      <c r="B663" s="22"/>
      <c r="C663" s="167"/>
      <c r="D663" s="41"/>
      <c r="E663" s="22"/>
      <c r="F663" s="22"/>
      <c r="G663" s="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67"/>
      <c r="AD663" s="55"/>
    </row>
    <row r="664" spans="1:30" s="52" customFormat="1">
      <c r="A664" s="34"/>
      <c r="B664" s="22"/>
      <c r="C664" s="167"/>
      <c r="D664" s="22"/>
      <c r="E664" s="22"/>
      <c r="F664" s="22"/>
      <c r="G664" s="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67"/>
      <c r="AD664" s="55"/>
    </row>
    <row r="665" spans="1:30" s="52" customFormat="1" ht="13.8" thickBot="1">
      <c r="A665" s="80" t="s">
        <v>117</v>
      </c>
      <c r="B665" s="127"/>
      <c r="C665" s="159"/>
      <c r="D665" s="127"/>
      <c r="E665" s="1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67"/>
      <c r="AD665" s="55"/>
    </row>
    <row r="666" spans="1:30" s="52" customFormat="1" ht="13.8" thickBot="1">
      <c r="A666" s="113" t="s">
        <v>1</v>
      </c>
      <c r="B666" s="114" t="s">
        <v>2</v>
      </c>
      <c r="C666" s="160" t="s">
        <v>3</v>
      </c>
      <c r="D666" s="211" t="s">
        <v>4</v>
      </c>
      <c r="E666" s="212"/>
      <c r="F666" s="212"/>
      <c r="G666" s="212"/>
      <c r="H666" s="212"/>
      <c r="I666" s="212"/>
      <c r="J666" s="212"/>
      <c r="K666" s="212"/>
      <c r="L666" s="212"/>
      <c r="M666" s="212"/>
      <c r="N666" s="212"/>
      <c r="O666" s="212"/>
      <c r="P666" s="212"/>
      <c r="Q666" s="212"/>
      <c r="R666" s="212"/>
      <c r="S666" s="212"/>
      <c r="T666" s="212"/>
      <c r="U666" s="212"/>
      <c r="V666" s="212"/>
      <c r="W666" s="212"/>
      <c r="X666" s="212"/>
      <c r="Y666" s="212"/>
      <c r="Z666" s="123"/>
      <c r="AA666" s="123"/>
      <c r="AB666" s="123"/>
      <c r="AC666" s="67"/>
      <c r="AD666" s="55"/>
    </row>
    <row r="667" spans="1:30" s="52" customFormat="1">
      <c r="A667" s="115" t="s">
        <v>5</v>
      </c>
      <c r="B667" s="116" t="s">
        <v>6</v>
      </c>
      <c r="C667" s="161" t="s">
        <v>6</v>
      </c>
      <c r="D667" s="11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9"/>
      <c r="Z667" s="116" t="s">
        <v>7</v>
      </c>
      <c r="AA667" s="116"/>
      <c r="AB667" s="116"/>
      <c r="AC667" s="67"/>
      <c r="AD667" s="55"/>
    </row>
    <row r="668" spans="1:30" s="52" customFormat="1">
      <c r="A668" s="115" t="s">
        <v>8</v>
      </c>
      <c r="B668" s="116" t="s">
        <v>9</v>
      </c>
      <c r="C668" s="161" t="s">
        <v>9</v>
      </c>
      <c r="D668" s="120" t="s">
        <v>10</v>
      </c>
      <c r="E668" s="116" t="s">
        <v>11</v>
      </c>
      <c r="F668" s="116" t="s">
        <v>12</v>
      </c>
      <c r="G668" s="116" t="s">
        <v>13</v>
      </c>
      <c r="H668" s="116" t="s">
        <v>14</v>
      </c>
      <c r="I668" s="116" t="s">
        <v>15</v>
      </c>
      <c r="J668" s="116" t="s">
        <v>16</v>
      </c>
      <c r="K668" s="116" t="s">
        <v>17</v>
      </c>
      <c r="L668" s="116" t="s">
        <v>18</v>
      </c>
      <c r="M668" s="116" t="s">
        <v>19</v>
      </c>
      <c r="N668" s="116" t="s">
        <v>20</v>
      </c>
      <c r="O668" s="116" t="s">
        <v>175</v>
      </c>
      <c r="P668" s="116" t="s">
        <v>21</v>
      </c>
      <c r="Q668" s="116" t="s">
        <v>22</v>
      </c>
      <c r="R668" s="116" t="s">
        <v>23</v>
      </c>
      <c r="S668" s="116" t="s">
        <v>24</v>
      </c>
      <c r="T668" s="116" t="s">
        <v>25</v>
      </c>
      <c r="U668" s="116" t="s">
        <v>26</v>
      </c>
      <c r="V668" s="116" t="s">
        <v>27</v>
      </c>
      <c r="W668" s="116" t="s">
        <v>28</v>
      </c>
      <c r="X668" s="116" t="s">
        <v>29</v>
      </c>
      <c r="Y668" s="116" t="s">
        <v>30</v>
      </c>
      <c r="Z668" s="116" t="s">
        <v>31</v>
      </c>
      <c r="AA668" s="116" t="s">
        <v>493</v>
      </c>
      <c r="AB668" s="116" t="s">
        <v>476</v>
      </c>
      <c r="AC668" s="67"/>
      <c r="AD668" s="55"/>
    </row>
    <row r="669" spans="1:30" s="52" customFormat="1">
      <c r="A669" s="115"/>
      <c r="B669" s="116"/>
      <c r="C669" s="188" t="s">
        <v>640</v>
      </c>
      <c r="D669" s="121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67"/>
      <c r="AD669" s="55"/>
    </row>
    <row r="670" spans="1:30" s="53" customFormat="1" ht="13.35" customHeight="1">
      <c r="A670" s="96" t="s">
        <v>118</v>
      </c>
      <c r="B670" s="209">
        <f>64064971/2</f>
        <v>32032485.5</v>
      </c>
      <c r="C670" s="208">
        <f>ROUND(B670/12,2)</f>
        <v>2669373.79</v>
      </c>
      <c r="D670" s="38">
        <v>1.6500000000000001E-2</v>
      </c>
      <c r="E670" s="38">
        <v>0.1368</v>
      </c>
      <c r="F670" s="38">
        <v>5.7599999999999998E-2</v>
      </c>
      <c r="G670" s="38">
        <v>8.0399999999999999E-2</v>
      </c>
      <c r="H670" s="38">
        <v>4.1099999999999998E-2</v>
      </c>
      <c r="I670" s="38">
        <v>0.13389999999999999</v>
      </c>
      <c r="J670" s="38">
        <v>2.12E-2</v>
      </c>
      <c r="K670" s="38">
        <v>3.2500000000000001E-2</v>
      </c>
      <c r="L670" s="38">
        <v>1.7100000000000001E-2</v>
      </c>
      <c r="M670" s="38">
        <v>2.5999999999999999E-2</v>
      </c>
      <c r="N670" s="38">
        <v>0.13320000000000001</v>
      </c>
      <c r="O670" s="38">
        <v>1.89E-2</v>
      </c>
      <c r="P670" s="38">
        <v>0</v>
      </c>
      <c r="Q670" s="38">
        <v>3.8600000000000002E-2</v>
      </c>
      <c r="R670" s="38">
        <v>1.9E-2</v>
      </c>
      <c r="S670" s="38">
        <v>4.1999999999999997E-3</v>
      </c>
      <c r="T670" s="38">
        <v>5.3999999999999999E-2</v>
      </c>
      <c r="U670" s="38">
        <v>1.78E-2</v>
      </c>
      <c r="V670" s="38">
        <v>3.6700000000000003E-2</v>
      </c>
      <c r="W670" s="38">
        <v>4.7199999999999999E-2</v>
      </c>
      <c r="X670" s="38">
        <v>6.3899999999999998E-2</v>
      </c>
      <c r="Y670" s="38">
        <v>2.5999999999999999E-3</v>
      </c>
      <c r="Z670" s="5">
        <v>0</v>
      </c>
      <c r="AA670" s="5">
        <v>8.0000000000000004E-4</v>
      </c>
      <c r="AB670" s="5">
        <v>0</v>
      </c>
      <c r="AC670" s="67"/>
      <c r="AD670" s="55"/>
    </row>
    <row r="671" spans="1:30" s="53" customFormat="1" ht="13.35" customHeight="1">
      <c r="A671" s="97"/>
      <c r="B671" s="30"/>
      <c r="C671" s="165"/>
      <c r="D671" s="6">
        <f t="shared" ref="D671" si="1164">$C670*D670</f>
        <v>44044.667535</v>
      </c>
      <c r="E671" s="6">
        <f t="shared" ref="E671" si="1165">$C670*E670</f>
        <v>365170.33447200002</v>
      </c>
      <c r="F671" s="6">
        <f t="shared" ref="F671:O671" si="1166">$C670*F670</f>
        <v>153755.93030400001</v>
      </c>
      <c r="G671" s="6">
        <f t="shared" si="1166"/>
        <v>214617.65271600001</v>
      </c>
      <c r="H671" s="6">
        <f t="shared" si="1166"/>
        <v>109711.26276899999</v>
      </c>
      <c r="I671" s="6">
        <f t="shared" si="1166"/>
        <v>357429.15048099996</v>
      </c>
      <c r="J671" s="6">
        <f t="shared" si="1166"/>
        <v>56590.724348000003</v>
      </c>
      <c r="K671" s="6">
        <f t="shared" si="1166"/>
        <v>86754.648175000009</v>
      </c>
      <c r="L671" s="6">
        <f t="shared" si="1166"/>
        <v>45646.291809000002</v>
      </c>
      <c r="M671" s="6">
        <f t="shared" si="1166"/>
        <v>69403.718540000002</v>
      </c>
      <c r="N671" s="6">
        <f t="shared" si="1166"/>
        <v>355560.58882800007</v>
      </c>
      <c r="O671" s="6">
        <f t="shared" si="1166"/>
        <v>50451.164631</v>
      </c>
      <c r="P671" s="6">
        <f t="shared" ref="P671" si="1167">$C670*P670</f>
        <v>0</v>
      </c>
      <c r="Q671" s="6">
        <f t="shared" ref="Q671" si="1168">$C670*Q670</f>
        <v>103037.82829400001</v>
      </c>
      <c r="R671" s="6">
        <f t="shared" ref="R671:AB671" si="1169">$C670*R670</f>
        <v>50718.102010000002</v>
      </c>
      <c r="S671" s="6">
        <f t="shared" si="1169"/>
        <v>11211.369918</v>
      </c>
      <c r="T671" s="6">
        <f t="shared" si="1169"/>
        <v>144146.18466</v>
      </c>
      <c r="U671" s="6">
        <f t="shared" si="1169"/>
        <v>47514.853461999999</v>
      </c>
      <c r="V671" s="6">
        <f t="shared" si="1169"/>
        <v>97966.018093000006</v>
      </c>
      <c r="W671" s="6">
        <f t="shared" si="1169"/>
        <v>125994.44288800001</v>
      </c>
      <c r="X671" s="6">
        <f t="shared" si="1169"/>
        <v>170572.985181</v>
      </c>
      <c r="Y671" s="6">
        <f t="shared" si="1169"/>
        <v>6940.371854</v>
      </c>
      <c r="Z671" s="6">
        <f t="shared" si="1169"/>
        <v>0</v>
      </c>
      <c r="AA671" s="6">
        <f t="shared" si="1169"/>
        <v>2135.4990320000002</v>
      </c>
      <c r="AB671" s="6">
        <f t="shared" si="1169"/>
        <v>0</v>
      </c>
      <c r="AC671" s="67"/>
      <c r="AD671" s="55"/>
    </row>
    <row r="672" spans="1:30" s="52" customFormat="1">
      <c r="A672" s="96" t="s">
        <v>440</v>
      </c>
      <c r="B672" s="209">
        <f>64064971/2</f>
        <v>32032485.5</v>
      </c>
      <c r="C672" s="208">
        <f t="shared" ref="C672:C710" si="1170">ROUND(B672/12,2)</f>
        <v>2669373.79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>
        <v>0.32319999999999999</v>
      </c>
      <c r="R672" s="5"/>
      <c r="S672" s="5">
        <v>4.3999999999999997E-2</v>
      </c>
      <c r="T672" s="5"/>
      <c r="U672" s="5"/>
      <c r="V672" s="5"/>
      <c r="W672" s="5">
        <v>1E-4</v>
      </c>
      <c r="X672" s="5">
        <v>0.60819999999999996</v>
      </c>
      <c r="Y672" s="5">
        <v>2.4500000000000001E-2</v>
      </c>
      <c r="Z672" s="5"/>
      <c r="AA672" s="5"/>
      <c r="AB672" s="5"/>
      <c r="AC672" s="67"/>
      <c r="AD672" s="55"/>
    </row>
    <row r="673" spans="1:30" s="52" customFormat="1">
      <c r="A673" s="97"/>
      <c r="B673" s="12"/>
      <c r="C673" s="165"/>
      <c r="D673" s="6">
        <f t="shared" ref="D673" si="1171">$C672*D672</f>
        <v>0</v>
      </c>
      <c r="E673" s="6">
        <f t="shared" ref="E673" si="1172">$C672*E672</f>
        <v>0</v>
      </c>
      <c r="F673" s="6">
        <f t="shared" ref="F673:O673" si="1173">$C672*F672</f>
        <v>0</v>
      </c>
      <c r="G673" s="6">
        <f t="shared" si="1173"/>
        <v>0</v>
      </c>
      <c r="H673" s="6">
        <f t="shared" si="1173"/>
        <v>0</v>
      </c>
      <c r="I673" s="6">
        <f t="shared" si="1173"/>
        <v>0</v>
      </c>
      <c r="J673" s="6">
        <f t="shared" si="1173"/>
        <v>0</v>
      </c>
      <c r="K673" s="6">
        <f t="shared" si="1173"/>
        <v>0</v>
      </c>
      <c r="L673" s="6">
        <f t="shared" si="1173"/>
        <v>0</v>
      </c>
      <c r="M673" s="6">
        <f t="shared" si="1173"/>
        <v>0</v>
      </c>
      <c r="N673" s="6">
        <f t="shared" si="1173"/>
        <v>0</v>
      </c>
      <c r="O673" s="6">
        <f t="shared" si="1173"/>
        <v>0</v>
      </c>
      <c r="P673" s="6">
        <f t="shared" ref="P673" si="1174">$C672*P672</f>
        <v>0</v>
      </c>
      <c r="Q673" s="6">
        <f t="shared" ref="Q673" si="1175">$C672*Q672</f>
        <v>862741.60892799997</v>
      </c>
      <c r="R673" s="6">
        <f t="shared" ref="R673:AB673" si="1176">$C672*R672</f>
        <v>0</v>
      </c>
      <c r="S673" s="6">
        <f t="shared" si="1176"/>
        <v>117452.44675999999</v>
      </c>
      <c r="T673" s="6">
        <f t="shared" si="1176"/>
        <v>0</v>
      </c>
      <c r="U673" s="6">
        <f t="shared" si="1176"/>
        <v>0</v>
      </c>
      <c r="V673" s="6">
        <f t="shared" si="1176"/>
        <v>0</v>
      </c>
      <c r="W673" s="6">
        <f t="shared" si="1176"/>
        <v>266.93737900000002</v>
      </c>
      <c r="X673" s="6">
        <f t="shared" si="1176"/>
        <v>1623513.1390779999</v>
      </c>
      <c r="Y673" s="6">
        <f t="shared" si="1176"/>
        <v>65399.657855000005</v>
      </c>
      <c r="Z673" s="6">
        <f t="shared" si="1176"/>
        <v>0</v>
      </c>
      <c r="AA673" s="6">
        <f t="shared" si="1176"/>
        <v>0</v>
      </c>
      <c r="AB673" s="6">
        <f t="shared" si="1176"/>
        <v>0</v>
      </c>
      <c r="AC673" s="67"/>
      <c r="AD673" s="55"/>
    </row>
    <row r="674" spans="1:30" s="53" customFormat="1" ht="13.35" customHeight="1">
      <c r="A674" s="96" t="s">
        <v>119</v>
      </c>
      <c r="B674" s="207">
        <f>7129/2</f>
        <v>3564.5</v>
      </c>
      <c r="C674" s="208">
        <f t="shared" si="1170"/>
        <v>297.04000000000002</v>
      </c>
      <c r="D674" s="38">
        <v>1.6500000000000001E-2</v>
      </c>
      <c r="E674" s="38">
        <v>0.1368</v>
      </c>
      <c r="F674" s="38">
        <v>5.7599999999999998E-2</v>
      </c>
      <c r="G674" s="38">
        <v>8.0399999999999999E-2</v>
      </c>
      <c r="H674" s="38">
        <v>4.1099999999999998E-2</v>
      </c>
      <c r="I674" s="38">
        <v>0.13389999999999999</v>
      </c>
      <c r="J674" s="38">
        <v>2.12E-2</v>
      </c>
      <c r="K674" s="38">
        <v>3.2500000000000001E-2</v>
      </c>
      <c r="L674" s="38">
        <v>1.7100000000000001E-2</v>
      </c>
      <c r="M674" s="38">
        <v>2.5999999999999999E-2</v>
      </c>
      <c r="N674" s="38">
        <v>0.13320000000000001</v>
      </c>
      <c r="O674" s="38">
        <v>1.89E-2</v>
      </c>
      <c r="P674" s="38">
        <v>0</v>
      </c>
      <c r="Q674" s="38">
        <v>3.8600000000000002E-2</v>
      </c>
      <c r="R674" s="38">
        <v>1.9E-2</v>
      </c>
      <c r="S674" s="38">
        <v>4.1999999999999997E-3</v>
      </c>
      <c r="T674" s="38">
        <v>5.3999999999999999E-2</v>
      </c>
      <c r="U674" s="38">
        <v>1.78E-2</v>
      </c>
      <c r="V674" s="38">
        <v>3.6700000000000003E-2</v>
      </c>
      <c r="W674" s="38">
        <v>4.7199999999999999E-2</v>
      </c>
      <c r="X674" s="38">
        <v>6.3899999999999998E-2</v>
      </c>
      <c r="Y674" s="38">
        <v>2.5999999999999999E-3</v>
      </c>
      <c r="Z674" s="5">
        <v>0</v>
      </c>
      <c r="AA674" s="5">
        <v>8.0000000000000004E-4</v>
      </c>
      <c r="AB674" s="5">
        <v>0</v>
      </c>
      <c r="AC674" s="67"/>
      <c r="AD674" s="55"/>
    </row>
    <row r="675" spans="1:30" s="53" customFormat="1" ht="13.35" customHeight="1">
      <c r="A675" s="97"/>
      <c r="B675" s="30"/>
      <c r="C675" s="165"/>
      <c r="D675" s="6">
        <f t="shared" ref="D675" si="1177">$C674*D674</f>
        <v>4.9011600000000008</v>
      </c>
      <c r="E675" s="6">
        <f t="shared" ref="E675" si="1178">$C674*E674</f>
        <v>40.635072000000001</v>
      </c>
      <c r="F675" s="6">
        <f t="shared" ref="F675:O675" si="1179">$C674*F674</f>
        <v>17.109504000000001</v>
      </c>
      <c r="G675" s="6">
        <f t="shared" si="1179"/>
        <v>23.882016</v>
      </c>
      <c r="H675" s="6">
        <f t="shared" si="1179"/>
        <v>12.208344</v>
      </c>
      <c r="I675" s="6">
        <f t="shared" si="1179"/>
        <v>39.773656000000003</v>
      </c>
      <c r="J675" s="6">
        <f t="shared" si="1179"/>
        <v>6.2972480000000006</v>
      </c>
      <c r="K675" s="6">
        <f t="shared" si="1179"/>
        <v>9.6538000000000004</v>
      </c>
      <c r="L675" s="6">
        <f t="shared" si="1179"/>
        <v>5.0793840000000001</v>
      </c>
      <c r="M675" s="6">
        <f t="shared" si="1179"/>
        <v>7.7230400000000001</v>
      </c>
      <c r="N675" s="6">
        <f t="shared" si="1179"/>
        <v>39.565728000000007</v>
      </c>
      <c r="O675" s="6">
        <f t="shared" si="1179"/>
        <v>5.6140560000000006</v>
      </c>
      <c r="P675" s="6">
        <f t="shared" ref="P675" si="1180">$C674*P674</f>
        <v>0</v>
      </c>
      <c r="Q675" s="6">
        <f t="shared" ref="Q675" si="1181">$C674*Q674</f>
        <v>11.465744000000001</v>
      </c>
      <c r="R675" s="6">
        <f t="shared" ref="R675:AB675" si="1182">$C674*R674</f>
        <v>5.6437600000000003</v>
      </c>
      <c r="S675" s="6">
        <f t="shared" si="1182"/>
        <v>1.247568</v>
      </c>
      <c r="T675" s="6">
        <f t="shared" si="1182"/>
        <v>16.04016</v>
      </c>
      <c r="U675" s="6">
        <f t="shared" si="1182"/>
        <v>5.287312</v>
      </c>
      <c r="V675" s="6">
        <f t="shared" si="1182"/>
        <v>10.901368000000002</v>
      </c>
      <c r="W675" s="6">
        <f t="shared" si="1182"/>
        <v>14.020288000000001</v>
      </c>
      <c r="X675" s="6">
        <f t="shared" si="1182"/>
        <v>18.980855999999999</v>
      </c>
      <c r="Y675" s="6">
        <f t="shared" si="1182"/>
        <v>0.77230399999999999</v>
      </c>
      <c r="Z675" s="6">
        <f t="shared" si="1182"/>
        <v>0</v>
      </c>
      <c r="AA675" s="6">
        <f t="shared" si="1182"/>
        <v>0.23763200000000004</v>
      </c>
      <c r="AB675" s="6">
        <f t="shared" si="1182"/>
        <v>0</v>
      </c>
      <c r="AC675" s="67"/>
      <c r="AD675" s="55"/>
    </row>
    <row r="676" spans="1:30" s="52" customFormat="1">
      <c r="A676" s="96" t="s">
        <v>441</v>
      </c>
      <c r="B676" s="207">
        <f>7129/2</f>
        <v>3564.5</v>
      </c>
      <c r="C676" s="208">
        <f t="shared" si="1170"/>
        <v>297.04000000000002</v>
      </c>
      <c r="D676" s="5">
        <v>5.6399999999999999E-2</v>
      </c>
      <c r="E676" s="5"/>
      <c r="F676" s="5"/>
      <c r="G676" s="5"/>
      <c r="H676" s="5"/>
      <c r="I676" s="5"/>
      <c r="J676" s="5"/>
      <c r="K676" s="5"/>
      <c r="L676" s="5"/>
      <c r="M676" s="5">
        <v>6.5299999999999997E-2</v>
      </c>
      <c r="N676" s="5"/>
      <c r="O676" s="5"/>
      <c r="P676" s="5"/>
      <c r="Q676" s="5">
        <v>0.13150000000000001</v>
      </c>
      <c r="R676" s="5"/>
      <c r="S676" s="5">
        <v>3.2000000000000002E-3</v>
      </c>
      <c r="T676" s="5">
        <v>0.45929999999999999</v>
      </c>
      <c r="U676" s="5"/>
      <c r="V676" s="5"/>
      <c r="W676" s="5">
        <v>3.1300000000000001E-2</v>
      </c>
      <c r="X676" s="5">
        <v>0.2432</v>
      </c>
      <c r="Y676" s="5">
        <v>9.7999999999999997E-3</v>
      </c>
      <c r="Z676" s="5"/>
      <c r="AA676" s="5"/>
      <c r="AB676" s="5"/>
      <c r="AC676" s="67"/>
      <c r="AD676" s="55"/>
    </row>
    <row r="677" spans="1:30" s="52" customFormat="1">
      <c r="A677" s="97"/>
      <c r="B677" s="12"/>
      <c r="C677" s="165"/>
      <c r="D677" s="6">
        <f t="shared" ref="D677" si="1183">$C676*D676</f>
        <v>16.753056000000001</v>
      </c>
      <c r="E677" s="6">
        <f t="shared" ref="E677" si="1184">$C676*E676</f>
        <v>0</v>
      </c>
      <c r="F677" s="6">
        <f t="shared" ref="F677:O677" si="1185">$C676*F676</f>
        <v>0</v>
      </c>
      <c r="G677" s="6">
        <f t="shared" si="1185"/>
        <v>0</v>
      </c>
      <c r="H677" s="6">
        <f t="shared" si="1185"/>
        <v>0</v>
      </c>
      <c r="I677" s="6">
        <f t="shared" si="1185"/>
        <v>0</v>
      </c>
      <c r="J677" s="6">
        <f t="shared" si="1185"/>
        <v>0</v>
      </c>
      <c r="K677" s="6">
        <f t="shared" si="1185"/>
        <v>0</v>
      </c>
      <c r="L677" s="6">
        <f t="shared" si="1185"/>
        <v>0</v>
      </c>
      <c r="M677" s="6">
        <f t="shared" si="1185"/>
        <v>19.396712000000001</v>
      </c>
      <c r="N677" s="6">
        <f t="shared" si="1185"/>
        <v>0</v>
      </c>
      <c r="O677" s="6">
        <f t="shared" si="1185"/>
        <v>0</v>
      </c>
      <c r="P677" s="6">
        <f t="shared" ref="P677" si="1186">$C676*P676</f>
        <v>0</v>
      </c>
      <c r="Q677" s="6">
        <f t="shared" ref="Q677" si="1187">$C676*Q676</f>
        <v>39.060760000000002</v>
      </c>
      <c r="R677" s="6">
        <f t="shared" ref="R677:AB677" si="1188">$C676*R676</f>
        <v>0</v>
      </c>
      <c r="S677" s="6">
        <f t="shared" si="1188"/>
        <v>0.95052800000000015</v>
      </c>
      <c r="T677" s="6">
        <f t="shared" si="1188"/>
        <v>136.43047200000001</v>
      </c>
      <c r="U677" s="6">
        <f t="shared" si="1188"/>
        <v>0</v>
      </c>
      <c r="V677" s="6">
        <f t="shared" si="1188"/>
        <v>0</v>
      </c>
      <c r="W677" s="6">
        <f t="shared" si="1188"/>
        <v>9.2973520000000018</v>
      </c>
      <c r="X677" s="6">
        <f t="shared" si="1188"/>
        <v>72.240127999999999</v>
      </c>
      <c r="Y677" s="6">
        <f t="shared" si="1188"/>
        <v>2.9109920000000002</v>
      </c>
      <c r="Z677" s="6">
        <f t="shared" si="1188"/>
        <v>0</v>
      </c>
      <c r="AA677" s="6">
        <f t="shared" si="1188"/>
        <v>0</v>
      </c>
      <c r="AB677" s="6">
        <f t="shared" si="1188"/>
        <v>0</v>
      </c>
      <c r="AC677" s="67"/>
      <c r="AD677" s="55"/>
    </row>
    <row r="678" spans="1:30" s="53" customFormat="1" ht="13.35" customHeight="1">
      <c r="A678" s="96" t="s">
        <v>120</v>
      </c>
      <c r="B678" s="207">
        <f>5113/2</f>
        <v>2556.5</v>
      </c>
      <c r="C678" s="208">
        <f t="shared" si="1170"/>
        <v>213.04</v>
      </c>
      <c r="D678" s="38">
        <v>1.6500000000000001E-2</v>
      </c>
      <c r="E678" s="38">
        <v>0.1368</v>
      </c>
      <c r="F678" s="38">
        <v>5.7599999999999998E-2</v>
      </c>
      <c r="G678" s="38">
        <v>8.0399999999999999E-2</v>
      </c>
      <c r="H678" s="38">
        <v>4.1099999999999998E-2</v>
      </c>
      <c r="I678" s="38">
        <v>0.13389999999999999</v>
      </c>
      <c r="J678" s="38">
        <v>2.12E-2</v>
      </c>
      <c r="K678" s="38">
        <v>3.2500000000000001E-2</v>
      </c>
      <c r="L678" s="38">
        <v>1.7100000000000001E-2</v>
      </c>
      <c r="M678" s="38">
        <v>2.5999999999999999E-2</v>
      </c>
      <c r="N678" s="38">
        <v>0.13320000000000001</v>
      </c>
      <c r="O678" s="38">
        <v>1.89E-2</v>
      </c>
      <c r="P678" s="38">
        <v>0</v>
      </c>
      <c r="Q678" s="38">
        <v>3.8600000000000002E-2</v>
      </c>
      <c r="R678" s="38">
        <v>1.9E-2</v>
      </c>
      <c r="S678" s="38">
        <v>4.1999999999999997E-3</v>
      </c>
      <c r="T678" s="38">
        <v>5.3999999999999999E-2</v>
      </c>
      <c r="U678" s="38">
        <v>1.78E-2</v>
      </c>
      <c r="V678" s="38">
        <v>3.6700000000000003E-2</v>
      </c>
      <c r="W678" s="38">
        <v>4.7199999999999999E-2</v>
      </c>
      <c r="X678" s="38">
        <v>6.3899999999999998E-2</v>
      </c>
      <c r="Y678" s="38">
        <v>2.5999999999999999E-3</v>
      </c>
      <c r="Z678" s="5">
        <v>0</v>
      </c>
      <c r="AA678" s="5">
        <v>8.0000000000000004E-4</v>
      </c>
      <c r="AB678" s="5">
        <v>0</v>
      </c>
      <c r="AC678" s="67"/>
      <c r="AD678" s="55"/>
    </row>
    <row r="679" spans="1:30" s="53" customFormat="1" ht="13.35" customHeight="1">
      <c r="A679" s="97"/>
      <c r="B679" s="30"/>
      <c r="C679" s="165"/>
      <c r="D679" s="6">
        <f t="shared" ref="D679" si="1189">$C678*D678</f>
        <v>3.5151599999999998</v>
      </c>
      <c r="E679" s="6">
        <f t="shared" ref="E679" si="1190">$C678*E678</f>
        <v>29.143871999999998</v>
      </c>
      <c r="F679" s="6">
        <f t="shared" ref="F679:O679" si="1191">$C678*F678</f>
        <v>12.271103999999999</v>
      </c>
      <c r="G679" s="6">
        <f t="shared" si="1191"/>
        <v>17.128415999999998</v>
      </c>
      <c r="H679" s="6">
        <f t="shared" si="1191"/>
        <v>8.7559439999999995</v>
      </c>
      <c r="I679" s="6">
        <f t="shared" si="1191"/>
        <v>28.526055999999997</v>
      </c>
      <c r="J679" s="6">
        <f t="shared" si="1191"/>
        <v>4.5164479999999996</v>
      </c>
      <c r="K679" s="6">
        <f t="shared" si="1191"/>
        <v>6.9238</v>
      </c>
      <c r="L679" s="6">
        <f t="shared" si="1191"/>
        <v>3.6429839999999998</v>
      </c>
      <c r="M679" s="6">
        <f t="shared" si="1191"/>
        <v>5.53904</v>
      </c>
      <c r="N679" s="6">
        <f t="shared" si="1191"/>
        <v>28.376928000000003</v>
      </c>
      <c r="O679" s="6">
        <f t="shared" si="1191"/>
        <v>4.0264559999999996</v>
      </c>
      <c r="P679" s="6">
        <f t="shared" ref="P679" si="1192">$C678*P678</f>
        <v>0</v>
      </c>
      <c r="Q679" s="6">
        <f t="shared" ref="Q679" si="1193">$C678*Q678</f>
        <v>8.2233440000000009</v>
      </c>
      <c r="R679" s="6">
        <f t="shared" ref="R679:AB679" si="1194">$C678*R678</f>
        <v>4.0477599999999994</v>
      </c>
      <c r="S679" s="6">
        <f t="shared" si="1194"/>
        <v>0.8947679999999999</v>
      </c>
      <c r="T679" s="6">
        <f t="shared" si="1194"/>
        <v>11.504159999999999</v>
      </c>
      <c r="U679" s="6">
        <f t="shared" si="1194"/>
        <v>3.7921119999999999</v>
      </c>
      <c r="V679" s="6">
        <f t="shared" si="1194"/>
        <v>7.8185680000000009</v>
      </c>
      <c r="W679" s="6">
        <f t="shared" si="1194"/>
        <v>10.055487999999999</v>
      </c>
      <c r="X679" s="6">
        <f t="shared" si="1194"/>
        <v>13.613256</v>
      </c>
      <c r="Y679" s="6">
        <f t="shared" si="1194"/>
        <v>0.55390399999999995</v>
      </c>
      <c r="Z679" s="6">
        <f t="shared" si="1194"/>
        <v>0</v>
      </c>
      <c r="AA679" s="6">
        <f t="shared" si="1194"/>
        <v>0.170432</v>
      </c>
      <c r="AB679" s="6">
        <f t="shared" si="1194"/>
        <v>0</v>
      </c>
      <c r="AC679" s="67"/>
      <c r="AD679" s="55"/>
    </row>
    <row r="680" spans="1:30" s="52" customFormat="1">
      <c r="A680" s="96" t="s">
        <v>442</v>
      </c>
      <c r="B680" s="207">
        <f>5113/2</f>
        <v>2556.5</v>
      </c>
      <c r="C680" s="208">
        <f t="shared" si="1170"/>
        <v>213.04</v>
      </c>
      <c r="D680" s="5">
        <v>6.3399999999999998E-2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>
        <v>0.28539999999999999</v>
      </c>
      <c r="R680" s="5"/>
      <c r="S680" s="5">
        <v>4.9599999999999998E-2</v>
      </c>
      <c r="T680" s="5">
        <v>0.104</v>
      </c>
      <c r="U680" s="5"/>
      <c r="V680" s="5"/>
      <c r="W680" s="5"/>
      <c r="X680" s="5">
        <v>0.4783</v>
      </c>
      <c r="Y680" s="5">
        <v>1.9300000000000001E-2</v>
      </c>
      <c r="Z680" s="5"/>
      <c r="AA680" s="5"/>
      <c r="AB680" s="5"/>
      <c r="AC680" s="67"/>
      <c r="AD680" s="55"/>
    </row>
    <row r="681" spans="1:30" s="52" customFormat="1">
      <c r="A681" s="97"/>
      <c r="B681" s="12"/>
      <c r="C681" s="165"/>
      <c r="D681" s="6">
        <f t="shared" ref="D681" si="1195">$C680*D680</f>
        <v>13.506735999999998</v>
      </c>
      <c r="E681" s="6">
        <f t="shared" ref="E681" si="1196">$C680*E680</f>
        <v>0</v>
      </c>
      <c r="F681" s="6">
        <f t="shared" ref="F681:O681" si="1197">$C680*F680</f>
        <v>0</v>
      </c>
      <c r="G681" s="6">
        <f t="shared" si="1197"/>
        <v>0</v>
      </c>
      <c r="H681" s="6">
        <f t="shared" si="1197"/>
        <v>0</v>
      </c>
      <c r="I681" s="6">
        <f t="shared" si="1197"/>
        <v>0</v>
      </c>
      <c r="J681" s="6">
        <f t="shared" si="1197"/>
        <v>0</v>
      </c>
      <c r="K681" s="6">
        <f t="shared" si="1197"/>
        <v>0</v>
      </c>
      <c r="L681" s="6">
        <f t="shared" si="1197"/>
        <v>0</v>
      </c>
      <c r="M681" s="6">
        <f t="shared" si="1197"/>
        <v>0</v>
      </c>
      <c r="N681" s="6">
        <f t="shared" si="1197"/>
        <v>0</v>
      </c>
      <c r="O681" s="6">
        <f t="shared" si="1197"/>
        <v>0</v>
      </c>
      <c r="P681" s="6">
        <f t="shared" ref="P681" si="1198">$C680*P680</f>
        <v>0</v>
      </c>
      <c r="Q681" s="6">
        <f t="shared" ref="Q681" si="1199">$C680*Q680</f>
        <v>60.801615999999996</v>
      </c>
      <c r="R681" s="6">
        <f t="shared" ref="R681:AB681" si="1200">$C680*R680</f>
        <v>0</v>
      </c>
      <c r="S681" s="6">
        <f t="shared" si="1200"/>
        <v>10.566783999999998</v>
      </c>
      <c r="T681" s="6">
        <f t="shared" si="1200"/>
        <v>22.15616</v>
      </c>
      <c r="U681" s="6">
        <f t="shared" si="1200"/>
        <v>0</v>
      </c>
      <c r="V681" s="6">
        <f t="shared" si="1200"/>
        <v>0</v>
      </c>
      <c r="W681" s="6">
        <f t="shared" si="1200"/>
        <v>0</v>
      </c>
      <c r="X681" s="6">
        <f t="shared" si="1200"/>
        <v>101.897032</v>
      </c>
      <c r="Y681" s="6">
        <f t="shared" si="1200"/>
        <v>4.1116720000000004</v>
      </c>
      <c r="Z681" s="6">
        <f t="shared" si="1200"/>
        <v>0</v>
      </c>
      <c r="AA681" s="6">
        <f t="shared" si="1200"/>
        <v>0</v>
      </c>
      <c r="AB681" s="6">
        <f t="shared" si="1200"/>
        <v>0</v>
      </c>
      <c r="AC681" s="67"/>
      <c r="AD681" s="55"/>
    </row>
    <row r="682" spans="1:30" s="53" customFormat="1" ht="13.35" customHeight="1">
      <c r="A682" s="96" t="s">
        <v>121</v>
      </c>
      <c r="B682" s="207">
        <f>10358/2</f>
        <v>5179</v>
      </c>
      <c r="C682" s="208">
        <f t="shared" si="1170"/>
        <v>431.58</v>
      </c>
      <c r="D682" s="38">
        <v>1.6500000000000001E-2</v>
      </c>
      <c r="E682" s="38">
        <v>0.1368</v>
      </c>
      <c r="F682" s="38">
        <v>5.7599999999999998E-2</v>
      </c>
      <c r="G682" s="38">
        <v>8.0399999999999999E-2</v>
      </c>
      <c r="H682" s="38">
        <v>4.1099999999999998E-2</v>
      </c>
      <c r="I682" s="38">
        <v>0.13389999999999999</v>
      </c>
      <c r="J682" s="38">
        <v>2.12E-2</v>
      </c>
      <c r="K682" s="38">
        <v>3.2500000000000001E-2</v>
      </c>
      <c r="L682" s="38">
        <v>1.7100000000000001E-2</v>
      </c>
      <c r="M682" s="38">
        <v>2.5999999999999999E-2</v>
      </c>
      <c r="N682" s="38">
        <v>0.13320000000000001</v>
      </c>
      <c r="O682" s="38">
        <v>1.89E-2</v>
      </c>
      <c r="P682" s="38">
        <v>0</v>
      </c>
      <c r="Q682" s="38">
        <v>3.8600000000000002E-2</v>
      </c>
      <c r="R682" s="38">
        <v>1.9E-2</v>
      </c>
      <c r="S682" s="38">
        <v>4.1999999999999997E-3</v>
      </c>
      <c r="T682" s="38">
        <v>5.3999999999999999E-2</v>
      </c>
      <c r="U682" s="38">
        <v>1.78E-2</v>
      </c>
      <c r="V682" s="38">
        <v>3.6700000000000003E-2</v>
      </c>
      <c r="W682" s="38">
        <v>4.7199999999999999E-2</v>
      </c>
      <c r="X682" s="38">
        <v>6.3899999999999998E-2</v>
      </c>
      <c r="Y682" s="38">
        <v>2.5999999999999999E-3</v>
      </c>
      <c r="Z682" s="5">
        <v>0</v>
      </c>
      <c r="AA682" s="5">
        <v>8.0000000000000004E-4</v>
      </c>
      <c r="AB682" s="5">
        <v>0</v>
      </c>
      <c r="AC682" s="67"/>
      <c r="AD682" s="55"/>
    </row>
    <row r="683" spans="1:30" s="53" customFormat="1" ht="13.35" customHeight="1">
      <c r="A683" s="97"/>
      <c r="B683" s="30"/>
      <c r="C683" s="165"/>
      <c r="D683" s="6">
        <f t="shared" ref="D683" si="1201">$C682*D682</f>
        <v>7.1210700000000005</v>
      </c>
      <c r="E683" s="6">
        <f t="shared" ref="E683" si="1202">$C682*E682</f>
        <v>59.040143999999998</v>
      </c>
      <c r="F683" s="6">
        <f t="shared" ref="F683:O683" si="1203">$C682*F682</f>
        <v>24.859007999999999</v>
      </c>
      <c r="G683" s="6">
        <f t="shared" si="1203"/>
        <v>34.699031999999995</v>
      </c>
      <c r="H683" s="6">
        <f t="shared" si="1203"/>
        <v>17.737938</v>
      </c>
      <c r="I683" s="6">
        <f t="shared" si="1203"/>
        <v>57.788561999999992</v>
      </c>
      <c r="J683" s="6">
        <f t="shared" si="1203"/>
        <v>9.1494959999999992</v>
      </c>
      <c r="K683" s="6">
        <f t="shared" si="1203"/>
        <v>14.026350000000001</v>
      </c>
      <c r="L683" s="6">
        <f t="shared" si="1203"/>
        <v>7.3800179999999997</v>
      </c>
      <c r="M683" s="6">
        <f t="shared" si="1203"/>
        <v>11.221079999999999</v>
      </c>
      <c r="N683" s="6">
        <f t="shared" si="1203"/>
        <v>57.486456000000004</v>
      </c>
      <c r="O683" s="6">
        <f t="shared" si="1203"/>
        <v>8.1568620000000003</v>
      </c>
      <c r="P683" s="6">
        <f t="shared" ref="P683" si="1204">$C682*P682</f>
        <v>0</v>
      </c>
      <c r="Q683" s="6">
        <f t="shared" ref="Q683" si="1205">$C682*Q682</f>
        <v>16.658988000000001</v>
      </c>
      <c r="R683" s="6">
        <f t="shared" ref="R683:AB683" si="1206">$C682*R682</f>
        <v>8.2000200000000003</v>
      </c>
      <c r="S683" s="6">
        <f t="shared" si="1206"/>
        <v>1.8126359999999999</v>
      </c>
      <c r="T683" s="6">
        <f t="shared" si="1206"/>
        <v>23.305319999999998</v>
      </c>
      <c r="U683" s="6">
        <f t="shared" si="1206"/>
        <v>7.682124</v>
      </c>
      <c r="V683" s="6">
        <f t="shared" si="1206"/>
        <v>15.838986</v>
      </c>
      <c r="W683" s="6">
        <f t="shared" si="1206"/>
        <v>20.370576</v>
      </c>
      <c r="X683" s="6">
        <f t="shared" si="1206"/>
        <v>27.577961999999999</v>
      </c>
      <c r="Y683" s="6">
        <f t="shared" si="1206"/>
        <v>1.1221079999999999</v>
      </c>
      <c r="Z683" s="6">
        <f t="shared" si="1206"/>
        <v>0</v>
      </c>
      <c r="AA683" s="6">
        <f t="shared" si="1206"/>
        <v>0.34526400000000002</v>
      </c>
      <c r="AB683" s="6">
        <f t="shared" si="1206"/>
        <v>0</v>
      </c>
      <c r="AC683" s="67"/>
      <c r="AD683" s="55"/>
    </row>
    <row r="684" spans="1:30" s="52" customFormat="1">
      <c r="A684" s="96" t="s">
        <v>443</v>
      </c>
      <c r="B684" s="207">
        <f>10358/2</f>
        <v>5179</v>
      </c>
      <c r="C684" s="208">
        <f t="shared" si="1170"/>
        <v>431.58</v>
      </c>
      <c r="D684" s="5">
        <v>0</v>
      </c>
      <c r="E684" s="5"/>
      <c r="F684" s="5"/>
      <c r="G684" s="5"/>
      <c r="H684" s="5">
        <v>0.25040000000000001</v>
      </c>
      <c r="I684" s="5"/>
      <c r="J684" s="5"/>
      <c r="K684" s="5"/>
      <c r="L684" s="5"/>
      <c r="M684" s="5"/>
      <c r="N684" s="5"/>
      <c r="O684" s="5"/>
      <c r="P684" s="5"/>
      <c r="Q684" s="5">
        <v>0.24340000000000001</v>
      </c>
      <c r="R684" s="5">
        <v>0.16009999999999999</v>
      </c>
      <c r="S684" s="5">
        <v>2.7799999999999998E-2</v>
      </c>
      <c r="T684" s="5">
        <v>0</v>
      </c>
      <c r="U684" s="5"/>
      <c r="V684" s="5"/>
      <c r="W684" s="5"/>
      <c r="X684" s="5">
        <v>0.30590000000000001</v>
      </c>
      <c r="Y684" s="5">
        <v>1.24E-2</v>
      </c>
      <c r="Z684" s="5"/>
      <c r="AA684" s="5"/>
      <c r="AB684" s="5"/>
      <c r="AC684" s="67"/>
      <c r="AD684" s="55"/>
    </row>
    <row r="685" spans="1:30" s="52" customFormat="1">
      <c r="A685" s="97"/>
      <c r="B685" s="12"/>
      <c r="C685" s="165"/>
      <c r="D685" s="6">
        <f t="shared" ref="D685" si="1207">$C684*D684</f>
        <v>0</v>
      </c>
      <c r="E685" s="6">
        <f t="shared" ref="E685" si="1208">$C684*E684</f>
        <v>0</v>
      </c>
      <c r="F685" s="6">
        <f t="shared" ref="F685:O685" si="1209">$C684*F684</f>
        <v>0</v>
      </c>
      <c r="G685" s="6">
        <f t="shared" si="1209"/>
        <v>0</v>
      </c>
      <c r="H685" s="6">
        <f t="shared" si="1209"/>
        <v>108.067632</v>
      </c>
      <c r="I685" s="6">
        <f t="shared" si="1209"/>
        <v>0</v>
      </c>
      <c r="J685" s="6">
        <f t="shared" si="1209"/>
        <v>0</v>
      </c>
      <c r="K685" s="6">
        <f t="shared" si="1209"/>
        <v>0</v>
      </c>
      <c r="L685" s="6">
        <f t="shared" si="1209"/>
        <v>0</v>
      </c>
      <c r="M685" s="6">
        <f t="shared" si="1209"/>
        <v>0</v>
      </c>
      <c r="N685" s="6">
        <f t="shared" si="1209"/>
        <v>0</v>
      </c>
      <c r="O685" s="6">
        <f t="shared" si="1209"/>
        <v>0</v>
      </c>
      <c r="P685" s="6">
        <f t="shared" ref="P685" si="1210">$C684*P684</f>
        <v>0</v>
      </c>
      <c r="Q685" s="6">
        <f t="shared" ref="Q685" si="1211">$C684*Q684</f>
        <v>105.046572</v>
      </c>
      <c r="R685" s="6">
        <f t="shared" ref="R685:AB685" si="1212">$C684*R684</f>
        <v>69.095957999999996</v>
      </c>
      <c r="S685" s="6">
        <f t="shared" si="1212"/>
        <v>11.997923999999999</v>
      </c>
      <c r="T685" s="6">
        <f t="shared" si="1212"/>
        <v>0</v>
      </c>
      <c r="U685" s="6">
        <f t="shared" si="1212"/>
        <v>0</v>
      </c>
      <c r="V685" s="6">
        <f t="shared" si="1212"/>
        <v>0</v>
      </c>
      <c r="W685" s="6">
        <f t="shared" si="1212"/>
        <v>0</v>
      </c>
      <c r="X685" s="6">
        <f t="shared" si="1212"/>
        <v>132.02032199999999</v>
      </c>
      <c r="Y685" s="6">
        <f t="shared" si="1212"/>
        <v>5.3515919999999992</v>
      </c>
      <c r="Z685" s="6">
        <f t="shared" si="1212"/>
        <v>0</v>
      </c>
      <c r="AA685" s="6">
        <f t="shared" si="1212"/>
        <v>0</v>
      </c>
      <c r="AB685" s="6">
        <f t="shared" si="1212"/>
        <v>0</v>
      </c>
      <c r="AC685" s="67"/>
      <c r="AD685" s="55"/>
    </row>
    <row r="686" spans="1:30" s="53" customFormat="1" ht="13.35" customHeight="1">
      <c r="A686" s="96" t="s">
        <v>122</v>
      </c>
      <c r="B686" s="209">
        <v>1524877</v>
      </c>
      <c r="C686" s="208">
        <f t="shared" si="1170"/>
        <v>127073.08</v>
      </c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>
        <v>0.16900000000000001</v>
      </c>
      <c r="V686" s="40"/>
      <c r="W686" s="40">
        <v>0.77590000000000003</v>
      </c>
      <c r="X686" s="40">
        <v>5.1299999999999998E-2</v>
      </c>
      <c r="Y686" s="40">
        <v>1.9E-3</v>
      </c>
      <c r="Z686" s="40">
        <v>1.9E-3</v>
      </c>
      <c r="AA686" s="40">
        <v>0</v>
      </c>
      <c r="AB686" s="40">
        <v>0</v>
      </c>
      <c r="AC686" s="67"/>
      <c r="AD686" s="55"/>
    </row>
    <row r="687" spans="1:30" s="53" customFormat="1" ht="13.35" customHeight="1">
      <c r="A687" s="97"/>
      <c r="B687" s="12"/>
      <c r="C687" s="165"/>
      <c r="D687" s="39">
        <f t="shared" ref="D687" si="1213">$C686*D686</f>
        <v>0</v>
      </c>
      <c r="E687" s="39">
        <f t="shared" ref="E687" si="1214">$C686*E686</f>
        <v>0</v>
      </c>
      <c r="F687" s="39">
        <f t="shared" ref="F687:AB687" si="1215">$C686*F686</f>
        <v>0</v>
      </c>
      <c r="G687" s="39">
        <f t="shared" si="1215"/>
        <v>0</v>
      </c>
      <c r="H687" s="39">
        <f t="shared" si="1215"/>
        <v>0</v>
      </c>
      <c r="I687" s="39">
        <f t="shared" si="1215"/>
        <v>0</v>
      </c>
      <c r="J687" s="39">
        <f t="shared" si="1215"/>
        <v>0</v>
      </c>
      <c r="K687" s="39">
        <f t="shared" si="1215"/>
        <v>0</v>
      </c>
      <c r="L687" s="39">
        <f t="shared" si="1215"/>
        <v>0</v>
      </c>
      <c r="M687" s="39">
        <f t="shared" si="1215"/>
        <v>0</v>
      </c>
      <c r="N687" s="39">
        <f t="shared" si="1215"/>
        <v>0</v>
      </c>
      <c r="O687" s="39">
        <f t="shared" si="1215"/>
        <v>0</v>
      </c>
      <c r="P687" s="39">
        <f t="shared" si="1215"/>
        <v>0</v>
      </c>
      <c r="Q687" s="39">
        <f t="shared" si="1215"/>
        <v>0</v>
      </c>
      <c r="R687" s="39">
        <f t="shared" si="1215"/>
        <v>0</v>
      </c>
      <c r="S687" s="39">
        <f t="shared" si="1215"/>
        <v>0</v>
      </c>
      <c r="T687" s="39">
        <f t="shared" si="1215"/>
        <v>0</v>
      </c>
      <c r="U687" s="39">
        <f t="shared" si="1215"/>
        <v>21475.35052</v>
      </c>
      <c r="V687" s="39">
        <f t="shared" si="1215"/>
        <v>0</v>
      </c>
      <c r="W687" s="39">
        <f t="shared" si="1215"/>
        <v>98596.002772000007</v>
      </c>
      <c r="X687" s="39">
        <f t="shared" si="1215"/>
        <v>6518.8490039999997</v>
      </c>
      <c r="Y687" s="39">
        <f t="shared" si="1215"/>
        <v>241.438852</v>
      </c>
      <c r="Z687" s="39">
        <f t="shared" si="1215"/>
        <v>241.438852</v>
      </c>
      <c r="AA687" s="39">
        <f t="shared" si="1215"/>
        <v>0</v>
      </c>
      <c r="AB687" s="39">
        <f t="shared" si="1215"/>
        <v>0</v>
      </c>
      <c r="AC687" s="67"/>
      <c r="AD687" s="55"/>
    </row>
    <row r="688" spans="1:30" s="53" customFormat="1" ht="13.35" customHeight="1">
      <c r="A688" s="96" t="s">
        <v>123</v>
      </c>
      <c r="B688" s="216">
        <v>335696</v>
      </c>
      <c r="C688" s="208">
        <f t="shared" si="1170"/>
        <v>27974.67</v>
      </c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>
        <v>9.5500000000000002E-2</v>
      </c>
      <c r="V688" s="5"/>
      <c r="W688" s="5">
        <v>0.90449999999999997</v>
      </c>
      <c r="X688" s="5"/>
      <c r="Y688" s="5"/>
      <c r="Z688" s="5"/>
      <c r="AA688" s="5"/>
      <c r="AB688" s="5"/>
      <c r="AC688" s="67"/>
      <c r="AD688" s="55"/>
    </row>
    <row r="689" spans="1:30" s="53" customFormat="1" ht="13.35" customHeight="1">
      <c r="A689" s="97"/>
      <c r="B689" s="12"/>
      <c r="C689" s="165"/>
      <c r="D689" s="6">
        <f t="shared" ref="D689" si="1216">$C688*D688</f>
        <v>0</v>
      </c>
      <c r="E689" s="6">
        <f t="shared" ref="E689" si="1217">$C688*E688</f>
        <v>0</v>
      </c>
      <c r="F689" s="6">
        <f t="shared" ref="F689:AB689" si="1218">$C688*F688</f>
        <v>0</v>
      </c>
      <c r="G689" s="6">
        <f t="shared" si="1218"/>
        <v>0</v>
      </c>
      <c r="H689" s="6">
        <f t="shared" si="1218"/>
        <v>0</v>
      </c>
      <c r="I689" s="6">
        <f t="shared" si="1218"/>
        <v>0</v>
      </c>
      <c r="J689" s="6">
        <f t="shared" si="1218"/>
        <v>0</v>
      </c>
      <c r="K689" s="6">
        <f t="shared" si="1218"/>
        <v>0</v>
      </c>
      <c r="L689" s="6">
        <f t="shared" si="1218"/>
        <v>0</v>
      </c>
      <c r="M689" s="6">
        <f t="shared" si="1218"/>
        <v>0</v>
      </c>
      <c r="N689" s="6">
        <f t="shared" si="1218"/>
        <v>0</v>
      </c>
      <c r="O689" s="6">
        <f t="shared" si="1218"/>
        <v>0</v>
      </c>
      <c r="P689" s="6">
        <f t="shared" si="1218"/>
        <v>0</v>
      </c>
      <c r="Q689" s="6">
        <f t="shared" si="1218"/>
        <v>0</v>
      </c>
      <c r="R689" s="6">
        <f t="shared" si="1218"/>
        <v>0</v>
      </c>
      <c r="S689" s="6">
        <f t="shared" si="1218"/>
        <v>0</v>
      </c>
      <c r="T689" s="6">
        <f t="shared" si="1218"/>
        <v>0</v>
      </c>
      <c r="U689" s="6">
        <f t="shared" si="1218"/>
        <v>2671.5809850000001</v>
      </c>
      <c r="V689" s="6">
        <f t="shared" si="1218"/>
        <v>0</v>
      </c>
      <c r="W689" s="6">
        <f t="shared" si="1218"/>
        <v>25303.089014999998</v>
      </c>
      <c r="X689" s="6">
        <f t="shared" si="1218"/>
        <v>0</v>
      </c>
      <c r="Y689" s="6">
        <f t="shared" si="1218"/>
        <v>0</v>
      </c>
      <c r="Z689" s="6">
        <f t="shared" si="1218"/>
        <v>0</v>
      </c>
      <c r="AA689" s="6">
        <f t="shared" si="1218"/>
        <v>0</v>
      </c>
      <c r="AB689" s="6">
        <f t="shared" si="1218"/>
        <v>0</v>
      </c>
      <c r="AC689" s="67"/>
      <c r="AD689" s="55"/>
    </row>
    <row r="690" spans="1:30" s="53" customFormat="1" ht="13.35" customHeight="1">
      <c r="A690" s="96" t="s">
        <v>124</v>
      </c>
      <c r="B690" s="216">
        <v>2070180</v>
      </c>
      <c r="C690" s="208">
        <f t="shared" si="1170"/>
        <v>172515</v>
      </c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>
        <v>4.5499999999999999E-2</v>
      </c>
      <c r="R690" s="40"/>
      <c r="S690" s="40">
        <v>3.7000000000000002E-3</v>
      </c>
      <c r="T690" s="40">
        <v>1.7899999999999999E-2</v>
      </c>
      <c r="U690" s="40">
        <v>3.3E-3</v>
      </c>
      <c r="V690" s="40"/>
      <c r="W690" s="40">
        <v>0.86629999999999996</v>
      </c>
      <c r="X690" s="40">
        <v>5.9299999999999999E-2</v>
      </c>
      <c r="Y690" s="40">
        <v>2.2000000000000001E-3</v>
      </c>
      <c r="Z690" s="40">
        <v>1.8E-3</v>
      </c>
      <c r="AA690" s="40">
        <v>0</v>
      </c>
      <c r="AB690" s="40">
        <v>0</v>
      </c>
      <c r="AC690" s="67"/>
      <c r="AD690" s="55"/>
    </row>
    <row r="691" spans="1:30" s="53" customFormat="1" ht="13.35" customHeight="1">
      <c r="A691" s="97"/>
      <c r="B691" s="12"/>
      <c r="C691" s="165"/>
      <c r="D691" s="39">
        <f t="shared" ref="D691" si="1219">$C690*D690</f>
        <v>0</v>
      </c>
      <c r="E691" s="39">
        <f t="shared" ref="E691" si="1220">$C690*E690</f>
        <v>0</v>
      </c>
      <c r="F691" s="39">
        <f t="shared" ref="F691:AB691" si="1221">$C690*F690</f>
        <v>0</v>
      </c>
      <c r="G691" s="39">
        <f t="shared" si="1221"/>
        <v>0</v>
      </c>
      <c r="H691" s="39">
        <f t="shared" si="1221"/>
        <v>0</v>
      </c>
      <c r="I691" s="39">
        <f t="shared" si="1221"/>
        <v>0</v>
      </c>
      <c r="J691" s="39">
        <f t="shared" si="1221"/>
        <v>0</v>
      </c>
      <c r="K691" s="39">
        <f t="shared" si="1221"/>
        <v>0</v>
      </c>
      <c r="L691" s="39">
        <f t="shared" si="1221"/>
        <v>0</v>
      </c>
      <c r="M691" s="39">
        <f t="shared" si="1221"/>
        <v>0</v>
      </c>
      <c r="N691" s="39">
        <f t="shared" si="1221"/>
        <v>0</v>
      </c>
      <c r="O691" s="39">
        <f t="shared" si="1221"/>
        <v>0</v>
      </c>
      <c r="P691" s="39">
        <f t="shared" si="1221"/>
        <v>0</v>
      </c>
      <c r="Q691" s="39">
        <f t="shared" si="1221"/>
        <v>7849.4324999999999</v>
      </c>
      <c r="R691" s="39">
        <f t="shared" si="1221"/>
        <v>0</v>
      </c>
      <c r="S691" s="39">
        <f t="shared" si="1221"/>
        <v>638.30550000000005</v>
      </c>
      <c r="T691" s="39">
        <f t="shared" si="1221"/>
        <v>3088.0184999999997</v>
      </c>
      <c r="U691" s="39">
        <f t="shared" si="1221"/>
        <v>569.29949999999997</v>
      </c>
      <c r="V691" s="39">
        <f t="shared" si="1221"/>
        <v>0</v>
      </c>
      <c r="W691" s="39">
        <f t="shared" si="1221"/>
        <v>149449.7445</v>
      </c>
      <c r="X691" s="39">
        <f t="shared" si="1221"/>
        <v>10230.139499999999</v>
      </c>
      <c r="Y691" s="39">
        <f t="shared" si="1221"/>
        <v>379.53300000000002</v>
      </c>
      <c r="Z691" s="39">
        <f t="shared" si="1221"/>
        <v>310.52699999999999</v>
      </c>
      <c r="AA691" s="39">
        <f t="shared" si="1221"/>
        <v>0</v>
      </c>
      <c r="AB691" s="39">
        <f t="shared" si="1221"/>
        <v>0</v>
      </c>
      <c r="AC691" s="67"/>
      <c r="AD691" s="55"/>
    </row>
    <row r="692" spans="1:30" s="53" customFormat="1" ht="13.35" customHeight="1">
      <c r="A692" s="96" t="s">
        <v>389</v>
      </c>
      <c r="B692" s="216">
        <v>973289</v>
      </c>
      <c r="C692" s="208">
        <f t="shared" si="1170"/>
        <v>81107.42</v>
      </c>
      <c r="D692" s="40">
        <v>1.0999999999999999E-2</v>
      </c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>
        <v>3.7000000000000002E-3</v>
      </c>
      <c r="Q692" s="40">
        <v>9.6100000000000005E-2</v>
      </c>
      <c r="R692" s="40">
        <v>0.19420000000000001</v>
      </c>
      <c r="S692" s="40">
        <v>7.4999999999999997E-3</v>
      </c>
      <c r="T692" s="40">
        <v>6.0100000000000001E-2</v>
      </c>
      <c r="U692" s="40"/>
      <c r="V692" s="40"/>
      <c r="W692" s="40">
        <v>0.50570000000000004</v>
      </c>
      <c r="X692" s="40">
        <v>0.1135</v>
      </c>
      <c r="Y692" s="40">
        <v>4.4999999999999997E-3</v>
      </c>
      <c r="Z692" s="40">
        <v>3.7000000000000002E-3</v>
      </c>
      <c r="AA692" s="40"/>
      <c r="AB692" s="40"/>
      <c r="AC692" s="67"/>
      <c r="AD692" s="55"/>
    </row>
    <row r="693" spans="1:30" s="53" customFormat="1" ht="13.35" customHeight="1">
      <c r="A693" s="97"/>
      <c r="B693" s="12"/>
      <c r="C693" s="165"/>
      <c r="D693" s="39">
        <f t="shared" ref="D693" si="1222">$C692*D692</f>
        <v>892.18161999999995</v>
      </c>
      <c r="E693" s="39">
        <f t="shared" ref="E693" si="1223">$C692*E692</f>
        <v>0</v>
      </c>
      <c r="F693" s="39">
        <f t="shared" ref="F693:O693" si="1224">$C692*F692</f>
        <v>0</v>
      </c>
      <c r="G693" s="39">
        <f t="shared" si="1224"/>
        <v>0</v>
      </c>
      <c r="H693" s="39">
        <f t="shared" si="1224"/>
        <v>0</v>
      </c>
      <c r="I693" s="39">
        <f t="shared" si="1224"/>
        <v>0</v>
      </c>
      <c r="J693" s="39">
        <f t="shared" si="1224"/>
        <v>0</v>
      </c>
      <c r="K693" s="39">
        <f t="shared" si="1224"/>
        <v>0</v>
      </c>
      <c r="L693" s="39">
        <f t="shared" si="1224"/>
        <v>0</v>
      </c>
      <c r="M693" s="39">
        <f t="shared" si="1224"/>
        <v>0</v>
      </c>
      <c r="N693" s="39">
        <f t="shared" si="1224"/>
        <v>0</v>
      </c>
      <c r="O693" s="39">
        <f t="shared" si="1224"/>
        <v>0</v>
      </c>
      <c r="P693" s="39">
        <f t="shared" ref="P693" si="1225">$C692*P692</f>
        <v>300.09745400000003</v>
      </c>
      <c r="Q693" s="39">
        <f t="shared" ref="Q693" si="1226">$C692*Q692</f>
        <v>7794.4230619999998</v>
      </c>
      <c r="R693" s="39">
        <f t="shared" ref="R693:AB693" si="1227">$C692*R692</f>
        <v>15751.060964</v>
      </c>
      <c r="S693" s="39">
        <f t="shared" si="1227"/>
        <v>608.30565000000001</v>
      </c>
      <c r="T693" s="39">
        <f t="shared" si="1227"/>
        <v>4874.555942</v>
      </c>
      <c r="U693" s="39">
        <f t="shared" si="1227"/>
        <v>0</v>
      </c>
      <c r="V693" s="39">
        <f t="shared" si="1227"/>
        <v>0</v>
      </c>
      <c r="W693" s="39">
        <f t="shared" si="1227"/>
        <v>41016.022294000002</v>
      </c>
      <c r="X693" s="39">
        <f t="shared" si="1227"/>
        <v>9205.6921700000003</v>
      </c>
      <c r="Y693" s="39">
        <f t="shared" si="1227"/>
        <v>364.98338999999999</v>
      </c>
      <c r="Z693" s="39">
        <f t="shared" si="1227"/>
        <v>300.09745400000003</v>
      </c>
      <c r="AA693" s="39">
        <f t="shared" si="1227"/>
        <v>0</v>
      </c>
      <c r="AB693" s="39">
        <f t="shared" si="1227"/>
        <v>0</v>
      </c>
      <c r="AC693" s="67"/>
      <c r="AD693" s="55"/>
    </row>
    <row r="694" spans="1:30" s="53" customFormat="1" ht="13.35" customHeight="1">
      <c r="A694" s="96" t="s">
        <v>390</v>
      </c>
      <c r="B694" s="207">
        <f>4122803/2</f>
        <v>2061401.5</v>
      </c>
      <c r="C694" s="208">
        <f t="shared" si="1170"/>
        <v>171783.46</v>
      </c>
      <c r="D694" s="38">
        <v>1.6500000000000001E-2</v>
      </c>
      <c r="E694" s="38">
        <v>0.1368</v>
      </c>
      <c r="F694" s="38">
        <v>5.7599999999999998E-2</v>
      </c>
      <c r="G694" s="38">
        <v>8.0399999999999999E-2</v>
      </c>
      <c r="H694" s="38">
        <v>4.1099999999999998E-2</v>
      </c>
      <c r="I694" s="38">
        <v>0.13389999999999999</v>
      </c>
      <c r="J694" s="38">
        <v>2.12E-2</v>
      </c>
      <c r="K694" s="38">
        <v>3.2500000000000001E-2</v>
      </c>
      <c r="L694" s="38">
        <v>1.7100000000000001E-2</v>
      </c>
      <c r="M694" s="38">
        <v>2.5999999999999999E-2</v>
      </c>
      <c r="N694" s="38">
        <v>0.13320000000000001</v>
      </c>
      <c r="O694" s="38">
        <v>1.89E-2</v>
      </c>
      <c r="P694" s="38">
        <v>0</v>
      </c>
      <c r="Q694" s="38">
        <v>3.8600000000000002E-2</v>
      </c>
      <c r="R694" s="38">
        <v>1.9E-2</v>
      </c>
      <c r="S694" s="38">
        <v>4.1999999999999997E-3</v>
      </c>
      <c r="T694" s="38">
        <v>5.3999999999999999E-2</v>
      </c>
      <c r="U694" s="38">
        <v>1.78E-2</v>
      </c>
      <c r="V694" s="38">
        <v>3.6700000000000003E-2</v>
      </c>
      <c r="W694" s="38">
        <v>4.7199999999999999E-2</v>
      </c>
      <c r="X694" s="38">
        <v>6.3899999999999998E-2</v>
      </c>
      <c r="Y694" s="38">
        <v>2.5999999999999999E-3</v>
      </c>
      <c r="Z694" s="5">
        <v>0</v>
      </c>
      <c r="AA694" s="5">
        <v>8.0000000000000004E-4</v>
      </c>
      <c r="AB694" s="5">
        <v>0</v>
      </c>
      <c r="AC694" s="67"/>
      <c r="AD694" s="55"/>
    </row>
    <row r="695" spans="1:30" s="53" customFormat="1" ht="13.35" customHeight="1">
      <c r="A695" s="97"/>
      <c r="B695" s="30"/>
      <c r="C695" s="165"/>
      <c r="D695" s="6">
        <f t="shared" ref="D695" si="1228">$C694*D694</f>
        <v>2834.4270900000001</v>
      </c>
      <c r="E695" s="6">
        <f t="shared" ref="E695" si="1229">$C694*E694</f>
        <v>23499.977328000001</v>
      </c>
      <c r="F695" s="6">
        <f t="shared" ref="F695:O695" si="1230">$C694*F694</f>
        <v>9894.7272959999991</v>
      </c>
      <c r="G695" s="6">
        <f t="shared" si="1230"/>
        <v>13811.390184</v>
      </c>
      <c r="H695" s="6">
        <f t="shared" si="1230"/>
        <v>7060.300205999999</v>
      </c>
      <c r="I695" s="6">
        <f t="shared" si="1230"/>
        <v>23001.805293999998</v>
      </c>
      <c r="J695" s="6">
        <f t="shared" si="1230"/>
        <v>3641.8093519999998</v>
      </c>
      <c r="K695" s="6">
        <f t="shared" si="1230"/>
        <v>5582.96245</v>
      </c>
      <c r="L695" s="6">
        <f t="shared" si="1230"/>
        <v>2937.4971660000001</v>
      </c>
      <c r="M695" s="6">
        <f t="shared" si="1230"/>
        <v>4466.36996</v>
      </c>
      <c r="N695" s="6">
        <f t="shared" si="1230"/>
        <v>22881.556872000001</v>
      </c>
      <c r="O695" s="6">
        <f t="shared" si="1230"/>
        <v>3246.707394</v>
      </c>
      <c r="P695" s="6">
        <f t="shared" ref="P695" si="1231">$C694*P694</f>
        <v>0</v>
      </c>
      <c r="Q695" s="6">
        <f t="shared" ref="Q695" si="1232">$C694*Q694</f>
        <v>6630.8415560000003</v>
      </c>
      <c r="R695" s="6">
        <f t="shared" ref="R695:AB695" si="1233">$C694*R694</f>
        <v>3263.8857399999997</v>
      </c>
      <c r="S695" s="6">
        <f t="shared" si="1233"/>
        <v>721.49053199999992</v>
      </c>
      <c r="T695" s="6">
        <f t="shared" si="1233"/>
        <v>9276.3068399999993</v>
      </c>
      <c r="U695" s="6">
        <f t="shared" si="1233"/>
        <v>3057.7455879999998</v>
      </c>
      <c r="V695" s="6">
        <f t="shared" si="1233"/>
        <v>6304.4529820000007</v>
      </c>
      <c r="W695" s="6">
        <f t="shared" si="1233"/>
        <v>8108.1793119999993</v>
      </c>
      <c r="X695" s="6">
        <f t="shared" si="1233"/>
        <v>10976.963093999999</v>
      </c>
      <c r="Y695" s="6">
        <f t="shared" si="1233"/>
        <v>446.63699599999995</v>
      </c>
      <c r="Z695" s="6">
        <f t="shared" si="1233"/>
        <v>0</v>
      </c>
      <c r="AA695" s="6">
        <f t="shared" si="1233"/>
        <v>137.42676800000001</v>
      </c>
      <c r="AB695" s="6">
        <f t="shared" si="1233"/>
        <v>0</v>
      </c>
      <c r="AC695" s="67"/>
      <c r="AD695" s="55"/>
    </row>
    <row r="696" spans="1:30" s="52" customFormat="1">
      <c r="A696" s="96" t="s">
        <v>444</v>
      </c>
      <c r="B696" s="207">
        <f>4122803/2</f>
        <v>2061401.5</v>
      </c>
      <c r="C696" s="208">
        <f t="shared" si="1170"/>
        <v>171783.46</v>
      </c>
      <c r="D696" s="5"/>
      <c r="E696" s="5"/>
      <c r="F696" s="5"/>
      <c r="G696" s="5"/>
      <c r="H696" s="5">
        <v>0.24310000000000001</v>
      </c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>
        <v>0.75690000000000002</v>
      </c>
      <c r="X696" s="5"/>
      <c r="Y696" s="5"/>
      <c r="Z696" s="5"/>
      <c r="AA696" s="5"/>
      <c r="AB696" s="5"/>
      <c r="AC696" s="67"/>
      <c r="AD696" s="55"/>
    </row>
    <row r="697" spans="1:30" s="52" customFormat="1">
      <c r="A697" s="97"/>
      <c r="B697" s="12"/>
      <c r="C697" s="165"/>
      <c r="D697" s="6">
        <f t="shared" ref="D697" si="1234">$C696*D696</f>
        <v>0</v>
      </c>
      <c r="E697" s="6">
        <f t="shared" ref="E697" si="1235">$C696*E696</f>
        <v>0</v>
      </c>
      <c r="F697" s="6">
        <f t="shared" ref="F697:O697" si="1236">$C696*F696</f>
        <v>0</v>
      </c>
      <c r="G697" s="6">
        <f t="shared" si="1236"/>
        <v>0</v>
      </c>
      <c r="H697" s="6">
        <f t="shared" si="1236"/>
        <v>41760.559126</v>
      </c>
      <c r="I697" s="6">
        <f t="shared" si="1236"/>
        <v>0</v>
      </c>
      <c r="J697" s="6">
        <f t="shared" si="1236"/>
        <v>0</v>
      </c>
      <c r="K697" s="6">
        <f t="shared" si="1236"/>
        <v>0</v>
      </c>
      <c r="L697" s="6">
        <f t="shared" si="1236"/>
        <v>0</v>
      </c>
      <c r="M697" s="6">
        <f t="shared" si="1236"/>
        <v>0</v>
      </c>
      <c r="N697" s="6">
        <f t="shared" si="1236"/>
        <v>0</v>
      </c>
      <c r="O697" s="6">
        <f t="shared" si="1236"/>
        <v>0</v>
      </c>
      <c r="P697" s="6">
        <f t="shared" ref="P697" si="1237">$C696*P696</f>
        <v>0</v>
      </c>
      <c r="Q697" s="6">
        <f t="shared" ref="Q697" si="1238">$C696*Q696</f>
        <v>0</v>
      </c>
      <c r="R697" s="6">
        <f t="shared" ref="R697:AB697" si="1239">$C696*R696</f>
        <v>0</v>
      </c>
      <c r="S697" s="6">
        <f t="shared" si="1239"/>
        <v>0</v>
      </c>
      <c r="T697" s="6">
        <f t="shared" si="1239"/>
        <v>0</v>
      </c>
      <c r="U697" s="6">
        <f t="shared" si="1239"/>
        <v>0</v>
      </c>
      <c r="V697" s="6">
        <f t="shared" si="1239"/>
        <v>0</v>
      </c>
      <c r="W697" s="6">
        <f t="shared" si="1239"/>
        <v>130022.900874</v>
      </c>
      <c r="X697" s="6">
        <f t="shared" si="1239"/>
        <v>0</v>
      </c>
      <c r="Y697" s="6">
        <f t="shared" si="1239"/>
        <v>0</v>
      </c>
      <c r="Z697" s="6">
        <f t="shared" si="1239"/>
        <v>0</v>
      </c>
      <c r="AA697" s="6">
        <f t="shared" si="1239"/>
        <v>0</v>
      </c>
      <c r="AB697" s="6">
        <f t="shared" si="1239"/>
        <v>0</v>
      </c>
      <c r="AC697" s="67"/>
      <c r="AD697" s="55"/>
    </row>
    <row r="698" spans="1:30" s="53" customFormat="1" ht="13.35" customHeight="1">
      <c r="A698" s="96" t="s">
        <v>391</v>
      </c>
      <c r="B698" s="216">
        <f>1491718/2</f>
        <v>745859</v>
      </c>
      <c r="C698" s="208">
        <f t="shared" si="1170"/>
        <v>62154.92</v>
      </c>
      <c r="D698" s="38">
        <v>1.6500000000000001E-2</v>
      </c>
      <c r="E698" s="38">
        <v>0.1368</v>
      </c>
      <c r="F698" s="38">
        <v>5.7599999999999998E-2</v>
      </c>
      <c r="G698" s="38">
        <v>8.0399999999999999E-2</v>
      </c>
      <c r="H698" s="38">
        <v>4.1099999999999998E-2</v>
      </c>
      <c r="I698" s="38">
        <v>0.13389999999999999</v>
      </c>
      <c r="J698" s="38">
        <v>2.12E-2</v>
      </c>
      <c r="K698" s="38">
        <v>3.2500000000000001E-2</v>
      </c>
      <c r="L698" s="38">
        <v>1.7100000000000001E-2</v>
      </c>
      <c r="M698" s="38">
        <v>2.5999999999999999E-2</v>
      </c>
      <c r="N698" s="38">
        <v>0.13320000000000001</v>
      </c>
      <c r="O698" s="38">
        <v>1.89E-2</v>
      </c>
      <c r="P698" s="38">
        <v>0</v>
      </c>
      <c r="Q698" s="38">
        <v>3.8600000000000002E-2</v>
      </c>
      <c r="R698" s="38">
        <v>1.9E-2</v>
      </c>
      <c r="S698" s="38">
        <v>4.1999999999999997E-3</v>
      </c>
      <c r="T698" s="38">
        <v>5.3999999999999999E-2</v>
      </c>
      <c r="U698" s="38">
        <v>1.78E-2</v>
      </c>
      <c r="V698" s="38">
        <v>3.6700000000000003E-2</v>
      </c>
      <c r="W698" s="38">
        <v>4.7199999999999999E-2</v>
      </c>
      <c r="X698" s="38">
        <v>6.3899999999999998E-2</v>
      </c>
      <c r="Y698" s="38">
        <v>2.5999999999999999E-3</v>
      </c>
      <c r="Z698" s="5">
        <v>0</v>
      </c>
      <c r="AA698" s="5">
        <v>8.0000000000000004E-4</v>
      </c>
      <c r="AB698" s="5">
        <v>0</v>
      </c>
      <c r="AC698" s="67"/>
      <c r="AD698" s="55"/>
    </row>
    <row r="699" spans="1:30" s="53" customFormat="1" ht="13.35" customHeight="1">
      <c r="A699" s="97"/>
      <c r="B699" s="12"/>
      <c r="C699" s="165"/>
      <c r="D699" s="6">
        <f t="shared" ref="D699" si="1240">$C698*D698</f>
        <v>1025.55618</v>
      </c>
      <c r="E699" s="6">
        <f t="shared" ref="E699" si="1241">$C698*E698</f>
        <v>8502.7930560000004</v>
      </c>
      <c r="F699" s="6">
        <f t="shared" ref="F699:O699" si="1242">$C698*F698</f>
        <v>3580.123392</v>
      </c>
      <c r="G699" s="6">
        <f t="shared" si="1242"/>
        <v>4997.2555679999996</v>
      </c>
      <c r="H699" s="6">
        <f t="shared" si="1242"/>
        <v>2554.5672119999999</v>
      </c>
      <c r="I699" s="6">
        <f t="shared" si="1242"/>
        <v>8322.543787999999</v>
      </c>
      <c r="J699" s="6">
        <f t="shared" si="1242"/>
        <v>1317.6843039999999</v>
      </c>
      <c r="K699" s="6">
        <f t="shared" si="1242"/>
        <v>2020.0349000000001</v>
      </c>
      <c r="L699" s="6">
        <f t="shared" si="1242"/>
        <v>1062.8491320000001</v>
      </c>
      <c r="M699" s="6">
        <f t="shared" si="1242"/>
        <v>1616.0279199999998</v>
      </c>
      <c r="N699" s="6">
        <f t="shared" si="1242"/>
        <v>8279.0353439999999</v>
      </c>
      <c r="O699" s="6">
        <f t="shared" si="1242"/>
        <v>1174.7279879999999</v>
      </c>
      <c r="P699" s="6">
        <f t="shared" ref="P699" si="1243">$C698*P698</f>
        <v>0</v>
      </c>
      <c r="Q699" s="6">
        <f t="shared" ref="Q699" si="1244">$C698*Q698</f>
        <v>2399.1799120000001</v>
      </c>
      <c r="R699" s="6">
        <f t="shared" ref="R699:AB699" si="1245">$C698*R698</f>
        <v>1180.9434799999999</v>
      </c>
      <c r="S699" s="6">
        <f t="shared" si="1245"/>
        <v>261.05066399999998</v>
      </c>
      <c r="T699" s="6">
        <f t="shared" si="1245"/>
        <v>3356.3656799999999</v>
      </c>
      <c r="U699" s="6">
        <f t="shared" si="1245"/>
        <v>1106.3575759999999</v>
      </c>
      <c r="V699" s="6">
        <f t="shared" si="1245"/>
        <v>2281.085564</v>
      </c>
      <c r="W699" s="6">
        <f t="shared" si="1245"/>
        <v>2933.7122239999999</v>
      </c>
      <c r="X699" s="6">
        <f t="shared" si="1245"/>
        <v>3971.699388</v>
      </c>
      <c r="Y699" s="6">
        <f t="shared" si="1245"/>
        <v>161.60279199999999</v>
      </c>
      <c r="Z699" s="6">
        <f t="shared" si="1245"/>
        <v>0</v>
      </c>
      <c r="AA699" s="6">
        <f t="shared" si="1245"/>
        <v>49.723936000000002</v>
      </c>
      <c r="AB699" s="6">
        <f t="shared" si="1245"/>
        <v>0</v>
      </c>
      <c r="AC699" s="67"/>
      <c r="AD699" s="55"/>
    </row>
    <row r="700" spans="1:30" s="53" customFormat="1" ht="13.35" customHeight="1">
      <c r="A700" s="96" t="s">
        <v>396</v>
      </c>
      <c r="B700" s="216">
        <f>1491718/2</f>
        <v>745859</v>
      </c>
      <c r="C700" s="208">
        <f t="shared" si="1170"/>
        <v>62154.92</v>
      </c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>
        <v>1</v>
      </c>
      <c r="X700" s="5"/>
      <c r="Y700" s="5"/>
      <c r="Z700" s="5"/>
      <c r="AA700" s="5"/>
      <c r="AB700" s="5"/>
      <c r="AC700" s="67"/>
      <c r="AD700" s="55"/>
    </row>
    <row r="701" spans="1:30" s="53" customFormat="1" ht="13.35" customHeight="1">
      <c r="A701" s="97"/>
      <c r="B701" s="12"/>
      <c r="C701" s="165"/>
      <c r="D701" s="6">
        <f t="shared" ref="D701" si="1246">$C700*D700</f>
        <v>0</v>
      </c>
      <c r="E701" s="6">
        <f t="shared" ref="E701" si="1247">$C700*E700</f>
        <v>0</v>
      </c>
      <c r="F701" s="6">
        <f t="shared" ref="F701:O701" si="1248">$C700*F700</f>
        <v>0</v>
      </c>
      <c r="G701" s="6">
        <f t="shared" si="1248"/>
        <v>0</v>
      </c>
      <c r="H701" s="6">
        <f t="shared" si="1248"/>
        <v>0</v>
      </c>
      <c r="I701" s="6">
        <f t="shared" si="1248"/>
        <v>0</v>
      </c>
      <c r="J701" s="6">
        <f t="shared" si="1248"/>
        <v>0</v>
      </c>
      <c r="K701" s="6">
        <f t="shared" si="1248"/>
        <v>0</v>
      </c>
      <c r="L701" s="6">
        <f t="shared" si="1248"/>
        <v>0</v>
      </c>
      <c r="M701" s="6">
        <f t="shared" si="1248"/>
        <v>0</v>
      </c>
      <c r="N701" s="6">
        <f t="shared" si="1248"/>
        <v>0</v>
      </c>
      <c r="O701" s="6">
        <f t="shared" si="1248"/>
        <v>0</v>
      </c>
      <c r="P701" s="6">
        <f t="shared" ref="P701" si="1249">$C700*P700</f>
        <v>0</v>
      </c>
      <c r="Q701" s="6">
        <f t="shared" ref="Q701" si="1250">$C700*Q700</f>
        <v>0</v>
      </c>
      <c r="R701" s="6">
        <f t="shared" ref="R701:AB701" si="1251">$C700*R700</f>
        <v>0</v>
      </c>
      <c r="S701" s="6">
        <f t="shared" si="1251"/>
        <v>0</v>
      </c>
      <c r="T701" s="6">
        <f t="shared" si="1251"/>
        <v>0</v>
      </c>
      <c r="U701" s="6">
        <f t="shared" si="1251"/>
        <v>0</v>
      </c>
      <c r="V701" s="6">
        <f t="shared" si="1251"/>
        <v>0</v>
      </c>
      <c r="W701" s="6">
        <f t="shared" si="1251"/>
        <v>62154.92</v>
      </c>
      <c r="X701" s="6">
        <f t="shared" si="1251"/>
        <v>0</v>
      </c>
      <c r="Y701" s="6">
        <f t="shared" si="1251"/>
        <v>0</v>
      </c>
      <c r="Z701" s="6">
        <f t="shared" si="1251"/>
        <v>0</v>
      </c>
      <c r="AA701" s="6">
        <f t="shared" si="1251"/>
        <v>0</v>
      </c>
      <c r="AB701" s="6">
        <f t="shared" si="1251"/>
        <v>0</v>
      </c>
      <c r="AC701" s="67"/>
      <c r="AD701" s="55"/>
    </row>
    <row r="702" spans="1:30" s="53" customFormat="1" ht="13.35" customHeight="1">
      <c r="A702" s="96" t="s">
        <v>491</v>
      </c>
      <c r="B702" s="216">
        <f>1398966/2</f>
        <v>699483</v>
      </c>
      <c r="C702" s="208">
        <f t="shared" si="1170"/>
        <v>58290.25</v>
      </c>
      <c r="D702" s="38">
        <v>1.6500000000000001E-2</v>
      </c>
      <c r="E702" s="38">
        <v>0.1368</v>
      </c>
      <c r="F702" s="38">
        <v>5.7599999999999998E-2</v>
      </c>
      <c r="G702" s="38">
        <v>8.0399999999999999E-2</v>
      </c>
      <c r="H702" s="38">
        <v>4.1099999999999998E-2</v>
      </c>
      <c r="I702" s="38">
        <v>0.13389999999999999</v>
      </c>
      <c r="J702" s="38">
        <v>2.12E-2</v>
      </c>
      <c r="K702" s="38">
        <v>3.2500000000000001E-2</v>
      </c>
      <c r="L702" s="38">
        <v>1.7100000000000001E-2</v>
      </c>
      <c r="M702" s="38">
        <v>2.5999999999999999E-2</v>
      </c>
      <c r="N702" s="38">
        <v>0.13320000000000001</v>
      </c>
      <c r="O702" s="38">
        <v>1.89E-2</v>
      </c>
      <c r="P702" s="38">
        <v>0</v>
      </c>
      <c r="Q702" s="38">
        <v>3.8600000000000002E-2</v>
      </c>
      <c r="R702" s="38">
        <v>1.9E-2</v>
      </c>
      <c r="S702" s="38">
        <v>4.1999999999999997E-3</v>
      </c>
      <c r="T702" s="38">
        <v>5.3999999999999999E-2</v>
      </c>
      <c r="U702" s="38">
        <v>1.78E-2</v>
      </c>
      <c r="V702" s="38">
        <v>3.6700000000000003E-2</v>
      </c>
      <c r="W702" s="38">
        <v>4.7199999999999999E-2</v>
      </c>
      <c r="X702" s="38">
        <v>6.3899999999999998E-2</v>
      </c>
      <c r="Y702" s="38">
        <v>2.5999999999999999E-3</v>
      </c>
      <c r="Z702" s="5">
        <v>0</v>
      </c>
      <c r="AA702" s="5">
        <v>8.0000000000000004E-4</v>
      </c>
      <c r="AB702" s="5">
        <v>0</v>
      </c>
      <c r="AC702" s="67"/>
      <c r="AD702" s="55"/>
    </row>
    <row r="703" spans="1:30" s="53" customFormat="1" ht="13.35" customHeight="1">
      <c r="A703" s="97"/>
      <c r="B703" s="12"/>
      <c r="C703" s="165"/>
      <c r="D703" s="6">
        <f t="shared" ref="D703" si="1252">$C702*D702</f>
        <v>961.78912500000001</v>
      </c>
      <c r="E703" s="6">
        <f t="shared" ref="E703" si="1253">$C702*E702</f>
        <v>7974.1062000000002</v>
      </c>
      <c r="F703" s="6">
        <f t="shared" ref="F703:O703" si="1254">$C702*F702</f>
        <v>3357.5183999999999</v>
      </c>
      <c r="G703" s="6">
        <f t="shared" si="1254"/>
        <v>4686.5361000000003</v>
      </c>
      <c r="H703" s="6">
        <f t="shared" si="1254"/>
        <v>2395.7292749999997</v>
      </c>
      <c r="I703" s="6">
        <f t="shared" si="1254"/>
        <v>7805.0644749999992</v>
      </c>
      <c r="J703" s="6">
        <f t="shared" si="1254"/>
        <v>1235.7533000000001</v>
      </c>
      <c r="K703" s="6">
        <f t="shared" si="1254"/>
        <v>1894.433125</v>
      </c>
      <c r="L703" s="6">
        <f t="shared" si="1254"/>
        <v>996.76327500000002</v>
      </c>
      <c r="M703" s="6">
        <f t="shared" si="1254"/>
        <v>1515.5464999999999</v>
      </c>
      <c r="N703" s="6">
        <f t="shared" si="1254"/>
        <v>7764.261300000001</v>
      </c>
      <c r="O703" s="6">
        <f t="shared" si="1254"/>
        <v>1101.685725</v>
      </c>
      <c r="P703" s="6">
        <f t="shared" ref="P703" si="1255">$C702*P702</f>
        <v>0</v>
      </c>
      <c r="Q703" s="6">
        <f t="shared" ref="Q703" si="1256">$C702*Q702</f>
        <v>2250.0036500000001</v>
      </c>
      <c r="R703" s="6">
        <f t="shared" ref="R703:AB703" si="1257">$C702*R702</f>
        <v>1107.51475</v>
      </c>
      <c r="S703" s="6">
        <f t="shared" si="1257"/>
        <v>244.81904999999998</v>
      </c>
      <c r="T703" s="6">
        <f t="shared" si="1257"/>
        <v>3147.6734999999999</v>
      </c>
      <c r="U703" s="6">
        <f t="shared" si="1257"/>
        <v>1037.56645</v>
      </c>
      <c r="V703" s="6">
        <f t="shared" si="1257"/>
        <v>2139.2521750000001</v>
      </c>
      <c r="W703" s="6">
        <f t="shared" si="1257"/>
        <v>2751.2997999999998</v>
      </c>
      <c r="X703" s="6">
        <f t="shared" si="1257"/>
        <v>3724.746975</v>
      </c>
      <c r="Y703" s="6">
        <f t="shared" si="1257"/>
        <v>151.55464999999998</v>
      </c>
      <c r="Z703" s="6">
        <f t="shared" si="1257"/>
        <v>0</v>
      </c>
      <c r="AA703" s="6">
        <f t="shared" si="1257"/>
        <v>46.632200000000005</v>
      </c>
      <c r="AB703" s="6">
        <f t="shared" si="1257"/>
        <v>0</v>
      </c>
      <c r="AC703" s="67"/>
      <c r="AD703" s="55"/>
    </row>
    <row r="704" spans="1:30" s="53" customFormat="1" ht="13.35" customHeight="1">
      <c r="A704" s="96" t="s">
        <v>492</v>
      </c>
      <c r="B704" s="216">
        <f>1398966/2</f>
        <v>699483</v>
      </c>
      <c r="C704" s="208">
        <f t="shared" si="1170"/>
        <v>58290.25</v>
      </c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>
        <v>1</v>
      </c>
      <c r="X704" s="5"/>
      <c r="Y704" s="5"/>
      <c r="Z704" s="5"/>
      <c r="AA704" s="5"/>
      <c r="AB704" s="5"/>
      <c r="AC704" s="67"/>
      <c r="AD704" s="55"/>
    </row>
    <row r="705" spans="1:30" s="53" customFormat="1" ht="13.35" customHeight="1">
      <c r="A705" s="97"/>
      <c r="B705" s="12"/>
      <c r="C705" s="165"/>
      <c r="D705" s="6">
        <f t="shared" ref="D705" si="1258">$C704*D704</f>
        <v>0</v>
      </c>
      <c r="E705" s="6">
        <f t="shared" ref="E705" si="1259">$C704*E704</f>
        <v>0</v>
      </c>
      <c r="F705" s="6">
        <f t="shared" ref="F705:O705" si="1260">$C704*F704</f>
        <v>0</v>
      </c>
      <c r="G705" s="6">
        <f t="shared" si="1260"/>
        <v>0</v>
      </c>
      <c r="H705" s="6">
        <f t="shared" si="1260"/>
        <v>0</v>
      </c>
      <c r="I705" s="6">
        <f t="shared" si="1260"/>
        <v>0</v>
      </c>
      <c r="J705" s="6">
        <f t="shared" si="1260"/>
        <v>0</v>
      </c>
      <c r="K705" s="6">
        <f t="shared" si="1260"/>
        <v>0</v>
      </c>
      <c r="L705" s="6">
        <f t="shared" si="1260"/>
        <v>0</v>
      </c>
      <c r="M705" s="6">
        <f t="shared" si="1260"/>
        <v>0</v>
      </c>
      <c r="N705" s="6">
        <f t="shared" si="1260"/>
        <v>0</v>
      </c>
      <c r="O705" s="6">
        <f t="shared" si="1260"/>
        <v>0</v>
      </c>
      <c r="P705" s="6">
        <f t="shared" ref="P705" si="1261">$C704*P704</f>
        <v>0</v>
      </c>
      <c r="Q705" s="6">
        <f t="shared" ref="Q705" si="1262">$C704*Q704</f>
        <v>0</v>
      </c>
      <c r="R705" s="6">
        <f t="shared" ref="R705:AB705" si="1263">$C704*R704</f>
        <v>0</v>
      </c>
      <c r="S705" s="6">
        <f t="shared" si="1263"/>
        <v>0</v>
      </c>
      <c r="T705" s="6">
        <f t="shared" si="1263"/>
        <v>0</v>
      </c>
      <c r="U705" s="6">
        <f t="shared" si="1263"/>
        <v>0</v>
      </c>
      <c r="V705" s="6">
        <f t="shared" si="1263"/>
        <v>0</v>
      </c>
      <c r="W705" s="6">
        <f t="shared" si="1263"/>
        <v>58290.25</v>
      </c>
      <c r="X705" s="6">
        <f t="shared" si="1263"/>
        <v>0</v>
      </c>
      <c r="Y705" s="6">
        <f t="shared" si="1263"/>
        <v>0</v>
      </c>
      <c r="Z705" s="6">
        <f t="shared" si="1263"/>
        <v>0</v>
      </c>
      <c r="AA705" s="6">
        <f t="shared" si="1263"/>
        <v>0</v>
      </c>
      <c r="AB705" s="6">
        <f t="shared" si="1263"/>
        <v>0</v>
      </c>
      <c r="AC705" s="67"/>
      <c r="AD705" s="55"/>
    </row>
    <row r="706" spans="1:30" s="53" customFormat="1" ht="13.35" customHeight="1">
      <c r="A706" s="96" t="s">
        <v>490</v>
      </c>
      <c r="B706" s="216">
        <f>1703168/2</f>
        <v>851584</v>
      </c>
      <c r="C706" s="208">
        <f t="shared" si="1170"/>
        <v>70965.33</v>
      </c>
      <c r="D706" s="38">
        <v>1.6500000000000001E-2</v>
      </c>
      <c r="E706" s="38">
        <v>0.1368</v>
      </c>
      <c r="F706" s="38">
        <v>5.7599999999999998E-2</v>
      </c>
      <c r="G706" s="38">
        <v>8.0399999999999999E-2</v>
      </c>
      <c r="H706" s="38">
        <v>4.1099999999999998E-2</v>
      </c>
      <c r="I706" s="38">
        <v>0.13389999999999999</v>
      </c>
      <c r="J706" s="38">
        <v>2.12E-2</v>
      </c>
      <c r="K706" s="38">
        <v>3.2500000000000001E-2</v>
      </c>
      <c r="L706" s="38">
        <v>1.7100000000000001E-2</v>
      </c>
      <c r="M706" s="38">
        <v>2.5999999999999999E-2</v>
      </c>
      <c r="N706" s="38">
        <v>0.13320000000000001</v>
      </c>
      <c r="O706" s="38">
        <v>1.89E-2</v>
      </c>
      <c r="P706" s="38">
        <v>0</v>
      </c>
      <c r="Q706" s="38">
        <v>3.8600000000000002E-2</v>
      </c>
      <c r="R706" s="38">
        <v>1.9E-2</v>
      </c>
      <c r="S706" s="38">
        <v>4.1999999999999997E-3</v>
      </c>
      <c r="T706" s="38">
        <v>5.3999999999999999E-2</v>
      </c>
      <c r="U706" s="38">
        <v>1.78E-2</v>
      </c>
      <c r="V706" s="38">
        <v>3.6700000000000003E-2</v>
      </c>
      <c r="W706" s="38">
        <v>4.7199999999999999E-2</v>
      </c>
      <c r="X706" s="38">
        <v>6.3899999999999998E-2</v>
      </c>
      <c r="Y706" s="38">
        <v>2.5999999999999999E-3</v>
      </c>
      <c r="Z706" s="5">
        <v>0</v>
      </c>
      <c r="AA706" s="5">
        <v>8.0000000000000004E-4</v>
      </c>
      <c r="AB706" s="5">
        <v>0</v>
      </c>
      <c r="AC706" s="67"/>
      <c r="AD706" s="55"/>
    </row>
    <row r="707" spans="1:30" s="53" customFormat="1" ht="13.35" customHeight="1">
      <c r="A707" s="97"/>
      <c r="B707" s="12"/>
      <c r="C707" s="165"/>
      <c r="D707" s="6">
        <f t="shared" ref="D707" si="1264">$C706*D706</f>
        <v>1170.9279450000001</v>
      </c>
      <c r="E707" s="6">
        <f t="shared" ref="E707" si="1265">$C706*E706</f>
        <v>9708.0571440000003</v>
      </c>
      <c r="F707" s="6">
        <f t="shared" ref="F707:O707" si="1266">$C706*F706</f>
        <v>4087.603008</v>
      </c>
      <c r="G707" s="6">
        <f t="shared" si="1266"/>
        <v>5705.6125320000001</v>
      </c>
      <c r="H707" s="6">
        <f t="shared" si="1266"/>
        <v>2916.6750629999997</v>
      </c>
      <c r="I707" s="6">
        <f t="shared" si="1266"/>
        <v>9502.2576869999994</v>
      </c>
      <c r="J707" s="6">
        <f t="shared" si="1266"/>
        <v>1504.4649960000002</v>
      </c>
      <c r="K707" s="6">
        <f t="shared" si="1266"/>
        <v>2306.3732250000003</v>
      </c>
      <c r="L707" s="6">
        <f t="shared" si="1266"/>
        <v>1213.507143</v>
      </c>
      <c r="M707" s="6">
        <f t="shared" si="1266"/>
        <v>1845.0985799999999</v>
      </c>
      <c r="N707" s="6">
        <f t="shared" si="1266"/>
        <v>9452.5819560000018</v>
      </c>
      <c r="O707" s="6">
        <f t="shared" si="1266"/>
        <v>1341.244737</v>
      </c>
      <c r="P707" s="6">
        <f t="shared" ref="P707" si="1267">$C706*P706</f>
        <v>0</v>
      </c>
      <c r="Q707" s="6">
        <f t="shared" ref="Q707" si="1268">$C706*Q706</f>
        <v>2739.2617380000002</v>
      </c>
      <c r="R707" s="6">
        <f t="shared" ref="R707:AB707" si="1269">$C706*R706</f>
        <v>1348.3412699999999</v>
      </c>
      <c r="S707" s="6">
        <f t="shared" si="1269"/>
        <v>298.05438599999997</v>
      </c>
      <c r="T707" s="6">
        <f t="shared" si="1269"/>
        <v>3832.1278200000002</v>
      </c>
      <c r="U707" s="6">
        <f t="shared" si="1269"/>
        <v>1263.1828740000001</v>
      </c>
      <c r="V707" s="6">
        <f t="shared" si="1269"/>
        <v>2604.4276110000005</v>
      </c>
      <c r="W707" s="6">
        <f t="shared" si="1269"/>
        <v>3349.563576</v>
      </c>
      <c r="X707" s="6">
        <f t="shared" si="1269"/>
        <v>4534.6845869999997</v>
      </c>
      <c r="Y707" s="6">
        <f t="shared" si="1269"/>
        <v>184.50985800000001</v>
      </c>
      <c r="Z707" s="6">
        <f t="shared" si="1269"/>
        <v>0</v>
      </c>
      <c r="AA707" s="6">
        <f t="shared" si="1269"/>
        <v>56.772264000000007</v>
      </c>
      <c r="AB707" s="6">
        <f t="shared" si="1269"/>
        <v>0</v>
      </c>
      <c r="AC707" s="67"/>
      <c r="AD707" s="55"/>
    </row>
    <row r="708" spans="1:30" s="53" customFormat="1" ht="13.35" customHeight="1">
      <c r="A708" s="96" t="s">
        <v>523</v>
      </c>
      <c r="B708" s="216">
        <f>1703168/2</f>
        <v>851584</v>
      </c>
      <c r="C708" s="208">
        <f t="shared" si="1170"/>
        <v>70965.33</v>
      </c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>
        <v>1</v>
      </c>
      <c r="X708" s="5"/>
      <c r="Y708" s="5"/>
      <c r="Z708" s="5"/>
      <c r="AA708" s="5"/>
      <c r="AB708" s="5"/>
      <c r="AC708" s="67"/>
      <c r="AD708" s="55"/>
    </row>
    <row r="709" spans="1:30" s="53" customFormat="1" ht="13.35" customHeight="1">
      <c r="A709" s="97"/>
      <c r="B709" s="12"/>
      <c r="C709" s="165"/>
      <c r="D709" s="6">
        <f t="shared" ref="D709" si="1270">$C708*D708</f>
        <v>0</v>
      </c>
      <c r="E709" s="6">
        <f t="shared" ref="E709" si="1271">$C708*E708</f>
        <v>0</v>
      </c>
      <c r="F709" s="6">
        <f t="shared" ref="F709:O709" si="1272">$C708*F708</f>
        <v>0</v>
      </c>
      <c r="G709" s="6">
        <f t="shared" si="1272"/>
        <v>0</v>
      </c>
      <c r="H709" s="6">
        <f t="shared" si="1272"/>
        <v>0</v>
      </c>
      <c r="I709" s="6">
        <f t="shared" si="1272"/>
        <v>0</v>
      </c>
      <c r="J709" s="6">
        <f t="shared" si="1272"/>
        <v>0</v>
      </c>
      <c r="K709" s="6">
        <f t="shared" si="1272"/>
        <v>0</v>
      </c>
      <c r="L709" s="6">
        <f t="shared" si="1272"/>
        <v>0</v>
      </c>
      <c r="M709" s="6">
        <f t="shared" si="1272"/>
        <v>0</v>
      </c>
      <c r="N709" s="6">
        <f t="shared" si="1272"/>
        <v>0</v>
      </c>
      <c r="O709" s="6">
        <f t="shared" si="1272"/>
        <v>0</v>
      </c>
      <c r="P709" s="6">
        <f t="shared" ref="P709" si="1273">$C708*P708</f>
        <v>0</v>
      </c>
      <c r="Q709" s="6">
        <f t="shared" ref="Q709" si="1274">$C708*Q708</f>
        <v>0</v>
      </c>
      <c r="R709" s="6">
        <f t="shared" ref="R709:AB709" si="1275">$C708*R708</f>
        <v>0</v>
      </c>
      <c r="S709" s="6">
        <f t="shared" si="1275"/>
        <v>0</v>
      </c>
      <c r="T709" s="6">
        <f t="shared" si="1275"/>
        <v>0</v>
      </c>
      <c r="U709" s="6">
        <f t="shared" si="1275"/>
        <v>0</v>
      </c>
      <c r="V709" s="6">
        <f t="shared" si="1275"/>
        <v>0</v>
      </c>
      <c r="W709" s="6">
        <f t="shared" si="1275"/>
        <v>70965.33</v>
      </c>
      <c r="X709" s="6">
        <f t="shared" si="1275"/>
        <v>0</v>
      </c>
      <c r="Y709" s="6">
        <f t="shared" si="1275"/>
        <v>0</v>
      </c>
      <c r="Z709" s="6">
        <f t="shared" si="1275"/>
        <v>0</v>
      </c>
      <c r="AA709" s="6">
        <f t="shared" si="1275"/>
        <v>0</v>
      </c>
      <c r="AB709" s="6">
        <f t="shared" si="1275"/>
        <v>0</v>
      </c>
      <c r="AC709" s="67"/>
      <c r="AD709" s="55"/>
    </row>
    <row r="710" spans="1:30" s="53" customFormat="1" ht="13.35" customHeight="1">
      <c r="A710" s="96" t="s">
        <v>526</v>
      </c>
      <c r="B710" s="216">
        <v>67297</v>
      </c>
      <c r="C710" s="208">
        <f t="shared" si="1170"/>
        <v>5608.08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>
        <v>0.72850000000000004</v>
      </c>
      <c r="V710" s="5"/>
      <c r="W710" s="5">
        <v>0.27150000000000002</v>
      </c>
      <c r="X710" s="5"/>
      <c r="Y710" s="5"/>
      <c r="Z710" s="5"/>
      <c r="AA710" s="5"/>
      <c r="AB710" s="5"/>
      <c r="AC710" s="67"/>
      <c r="AD710" s="55"/>
    </row>
    <row r="711" spans="1:30" s="53" customFormat="1" ht="13.35" customHeight="1">
      <c r="A711" s="97"/>
      <c r="B711" s="12"/>
      <c r="C711" s="165"/>
      <c r="D711" s="6">
        <f t="shared" ref="D711" si="1276">$C710*D710</f>
        <v>0</v>
      </c>
      <c r="E711" s="6">
        <f t="shared" ref="E711" si="1277">$C710*E710</f>
        <v>0</v>
      </c>
      <c r="F711" s="6">
        <f t="shared" ref="F711:O711" si="1278">$C710*F710</f>
        <v>0</v>
      </c>
      <c r="G711" s="6">
        <f t="shared" si="1278"/>
        <v>0</v>
      </c>
      <c r="H711" s="6">
        <f t="shared" si="1278"/>
        <v>0</v>
      </c>
      <c r="I711" s="6">
        <f t="shared" si="1278"/>
        <v>0</v>
      </c>
      <c r="J711" s="6">
        <f t="shared" si="1278"/>
        <v>0</v>
      </c>
      <c r="K711" s="6">
        <f t="shared" si="1278"/>
        <v>0</v>
      </c>
      <c r="L711" s="6">
        <f t="shared" si="1278"/>
        <v>0</v>
      </c>
      <c r="M711" s="6">
        <f t="shared" si="1278"/>
        <v>0</v>
      </c>
      <c r="N711" s="6">
        <f t="shared" si="1278"/>
        <v>0</v>
      </c>
      <c r="O711" s="6">
        <f t="shared" si="1278"/>
        <v>0</v>
      </c>
      <c r="P711" s="6">
        <f t="shared" ref="P711" si="1279">$C710*P710</f>
        <v>0</v>
      </c>
      <c r="Q711" s="6">
        <f t="shared" ref="Q711" si="1280">$C710*Q710</f>
        <v>0</v>
      </c>
      <c r="R711" s="6">
        <f t="shared" ref="R711:AB711" si="1281">$C710*R710</f>
        <v>0</v>
      </c>
      <c r="S711" s="6">
        <f t="shared" si="1281"/>
        <v>0</v>
      </c>
      <c r="T711" s="6">
        <f t="shared" si="1281"/>
        <v>0</v>
      </c>
      <c r="U711" s="6">
        <f t="shared" si="1281"/>
        <v>4085.4862800000001</v>
      </c>
      <c r="V711" s="6">
        <f t="shared" si="1281"/>
        <v>0</v>
      </c>
      <c r="W711" s="6">
        <f t="shared" si="1281"/>
        <v>1522.5937200000001</v>
      </c>
      <c r="X711" s="6">
        <f t="shared" si="1281"/>
        <v>0</v>
      </c>
      <c r="Y711" s="6">
        <f t="shared" si="1281"/>
        <v>0</v>
      </c>
      <c r="Z711" s="6">
        <f t="shared" si="1281"/>
        <v>0</v>
      </c>
      <c r="AA711" s="6">
        <f t="shared" si="1281"/>
        <v>0</v>
      </c>
      <c r="AB711" s="6">
        <f t="shared" si="1281"/>
        <v>0</v>
      </c>
      <c r="AC711" s="67"/>
      <c r="AD711" s="55"/>
    </row>
    <row r="712" spans="1:30" s="53" customFormat="1">
      <c r="A712" s="16" t="s">
        <v>50</v>
      </c>
      <c r="B712" s="9">
        <f>SUM(B670:B710)</f>
        <v>77775565</v>
      </c>
      <c r="C712" s="166">
        <f>SUM(C670:C710)</f>
        <v>6481297.0700000003</v>
      </c>
      <c r="D712" s="9">
        <f>D671+D673+D675+D677+D679+D681+D683+D685+D687+D689+D691+D693+D695+D697+D699+D701+D703+D707+D705+D709+D711</f>
        <v>50975.346677000016</v>
      </c>
      <c r="E712" s="9">
        <f t="shared" ref="E712" si="1282">E671+E673+E675+E677+E679+E681+E683+E685+E687+E689+E691+E693+E695+E697+E699+E701+E703+E707+E705+E709+E711</f>
        <v>414984.08728800004</v>
      </c>
      <c r="F712" s="9">
        <f t="shared" ref="F712" si="1283">F671+F673+F675+F677+F679+F681+F683+F685+F687+F689+F691+F693+F695+F697+F699+F701+F703+F707+F705+F709+F711</f>
        <v>174730.14201600003</v>
      </c>
      <c r="G712" s="9">
        <f t="shared" ref="G712:AB712" si="1284">G671+G673+G675+G677+G679+G681+G683+G685+G687+G689+G691+G693+G695+G697+G699+G701+G703+G707+G705+G709+G711</f>
        <v>243894.15656399998</v>
      </c>
      <c r="H712" s="9">
        <f t="shared" si="1284"/>
        <v>166545.86350899999</v>
      </c>
      <c r="I712" s="9">
        <f t="shared" si="1284"/>
        <v>406186.90999899991</v>
      </c>
      <c r="J712" s="9">
        <f t="shared" si="1284"/>
        <v>64310.399492000004</v>
      </c>
      <c r="K712" s="9">
        <f t="shared" si="1284"/>
        <v>98589.055825000018</v>
      </c>
      <c r="L712" s="9">
        <f t="shared" si="1284"/>
        <v>51873.010911000005</v>
      </c>
      <c r="M712" s="9">
        <f t="shared" si="1284"/>
        <v>78890.641371999998</v>
      </c>
      <c r="N712" s="9">
        <f t="shared" si="1284"/>
        <v>404063.45341200009</v>
      </c>
      <c r="O712" s="9">
        <f t="shared" si="1284"/>
        <v>57333.327849000001</v>
      </c>
      <c r="P712" s="9">
        <f t="shared" si="1284"/>
        <v>300.09745400000003</v>
      </c>
      <c r="Q712" s="9">
        <f t="shared" si="1284"/>
        <v>995683.83666400006</v>
      </c>
      <c r="R712" s="9">
        <f t="shared" si="1284"/>
        <v>73456.835712</v>
      </c>
      <c r="S712" s="9">
        <f t="shared" si="1284"/>
        <v>131463.31266799997</v>
      </c>
      <c r="T712" s="9">
        <f t="shared" si="1284"/>
        <v>171930.66921400005</v>
      </c>
      <c r="U712" s="9">
        <f t="shared" si="1284"/>
        <v>82798.18478299999</v>
      </c>
      <c r="V712" s="9">
        <f t="shared" si="1284"/>
        <v>111329.79534700002</v>
      </c>
      <c r="W712" s="9">
        <f t="shared" si="1284"/>
        <v>780778.73205800017</v>
      </c>
      <c r="X712" s="9">
        <f t="shared" si="1284"/>
        <v>1843615.2285329995</v>
      </c>
      <c r="Y712" s="9">
        <f t="shared" si="1284"/>
        <v>74285.111819000027</v>
      </c>
      <c r="Z712" s="9">
        <f t="shared" si="1284"/>
        <v>852.06330600000001</v>
      </c>
      <c r="AA712" s="9">
        <f t="shared" si="1284"/>
        <v>2426.8075279999998</v>
      </c>
      <c r="AB712" s="9">
        <f t="shared" si="1284"/>
        <v>0</v>
      </c>
      <c r="AC712" s="67"/>
      <c r="AD712" s="55"/>
    </row>
    <row r="713" spans="1:30" s="53" customFormat="1">
      <c r="A713" s="16"/>
      <c r="B713" s="9"/>
      <c r="C713" s="166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67"/>
      <c r="AD713" s="55"/>
    </row>
    <row r="714" spans="1:30" s="52" customFormat="1">
      <c r="A714" s="218" t="s">
        <v>641</v>
      </c>
      <c r="B714" s="219"/>
      <c r="C714" s="220"/>
      <c r="D714" s="221"/>
      <c r="E714" s="21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67"/>
      <c r="AD714" s="55"/>
    </row>
    <row r="715" spans="1:30" s="52" customFormat="1">
      <c r="A715" s="87"/>
      <c r="B715" s="17"/>
      <c r="C715" s="16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67"/>
      <c r="AD715" s="55"/>
    </row>
    <row r="716" spans="1:30" s="52" customFormat="1" ht="13.8" thickBot="1">
      <c r="A716" s="82" t="s">
        <v>639</v>
      </c>
      <c r="B716" s="127"/>
      <c r="C716" s="159"/>
      <c r="D716" s="127"/>
      <c r="E716" s="127"/>
      <c r="F716" s="127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67"/>
      <c r="AD716" s="55"/>
    </row>
    <row r="717" spans="1:30" s="52" customFormat="1" ht="13.8" thickBot="1">
      <c r="A717" s="113" t="s">
        <v>1</v>
      </c>
      <c r="B717" s="114" t="s">
        <v>2</v>
      </c>
      <c r="C717" s="160" t="s">
        <v>3</v>
      </c>
      <c r="D717" s="211" t="s">
        <v>4</v>
      </c>
      <c r="E717" s="212"/>
      <c r="F717" s="212"/>
      <c r="G717" s="212"/>
      <c r="H717" s="212"/>
      <c r="I717" s="212"/>
      <c r="J717" s="212"/>
      <c r="K717" s="212"/>
      <c r="L717" s="212"/>
      <c r="M717" s="212"/>
      <c r="N717" s="212"/>
      <c r="O717" s="212"/>
      <c r="P717" s="212"/>
      <c r="Q717" s="212"/>
      <c r="R717" s="212"/>
      <c r="S717" s="212"/>
      <c r="T717" s="212"/>
      <c r="U717" s="212"/>
      <c r="V717" s="212"/>
      <c r="W717" s="212"/>
      <c r="X717" s="212"/>
      <c r="Y717" s="212"/>
      <c r="Z717" s="123"/>
      <c r="AA717" s="123"/>
      <c r="AB717" s="123"/>
      <c r="AC717" s="67"/>
      <c r="AD717" s="55"/>
    </row>
    <row r="718" spans="1:30" s="52" customFormat="1">
      <c r="A718" s="115" t="s">
        <v>5</v>
      </c>
      <c r="B718" s="116" t="s">
        <v>6</v>
      </c>
      <c r="C718" s="161" t="s">
        <v>6</v>
      </c>
      <c r="D718" s="11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9"/>
      <c r="Z718" s="116" t="s">
        <v>7</v>
      </c>
      <c r="AA718" s="116"/>
      <c r="AB718" s="116"/>
      <c r="AC718" s="67"/>
      <c r="AD718" s="55"/>
    </row>
    <row r="719" spans="1:30" s="52" customFormat="1">
      <c r="A719" s="115" t="s">
        <v>8</v>
      </c>
      <c r="B719" s="116" t="s">
        <v>9</v>
      </c>
      <c r="C719" s="161" t="s">
        <v>9</v>
      </c>
      <c r="D719" s="120" t="s">
        <v>10</v>
      </c>
      <c r="E719" s="116" t="s">
        <v>11</v>
      </c>
      <c r="F719" s="116" t="s">
        <v>12</v>
      </c>
      <c r="G719" s="116" t="s">
        <v>13</v>
      </c>
      <c r="H719" s="116" t="s">
        <v>14</v>
      </c>
      <c r="I719" s="116" t="s">
        <v>15</v>
      </c>
      <c r="J719" s="116" t="s">
        <v>16</v>
      </c>
      <c r="K719" s="116" t="s">
        <v>17</v>
      </c>
      <c r="L719" s="116" t="s">
        <v>18</v>
      </c>
      <c r="M719" s="116" t="s">
        <v>19</v>
      </c>
      <c r="N719" s="116" t="s">
        <v>20</v>
      </c>
      <c r="O719" s="116" t="s">
        <v>175</v>
      </c>
      <c r="P719" s="116" t="s">
        <v>21</v>
      </c>
      <c r="Q719" s="116" t="s">
        <v>22</v>
      </c>
      <c r="R719" s="116" t="s">
        <v>23</v>
      </c>
      <c r="S719" s="116" t="s">
        <v>24</v>
      </c>
      <c r="T719" s="116" t="s">
        <v>25</v>
      </c>
      <c r="U719" s="116" t="s">
        <v>26</v>
      </c>
      <c r="V719" s="116" t="s">
        <v>27</v>
      </c>
      <c r="W719" s="116" t="s">
        <v>28</v>
      </c>
      <c r="X719" s="116" t="s">
        <v>29</v>
      </c>
      <c r="Y719" s="116" t="s">
        <v>30</v>
      </c>
      <c r="Z719" s="116" t="s">
        <v>31</v>
      </c>
      <c r="AA719" s="116" t="s">
        <v>493</v>
      </c>
      <c r="AB719" s="116" t="s">
        <v>476</v>
      </c>
      <c r="AC719" s="67"/>
      <c r="AD719" s="55"/>
    </row>
    <row r="720" spans="1:30" s="52" customFormat="1">
      <c r="A720" s="115"/>
      <c r="B720" s="116"/>
      <c r="C720" s="161" t="s">
        <v>637</v>
      </c>
      <c r="D720" s="121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67"/>
      <c r="AD720" s="55"/>
    </row>
    <row r="721" spans="1:30" s="52" customFormat="1">
      <c r="A721" s="96" t="s">
        <v>125</v>
      </c>
      <c r="B721" s="29">
        <v>363731.5</v>
      </c>
      <c r="C721" s="165">
        <f>ROUND(B721/12,2)</f>
        <v>30310.959999999999</v>
      </c>
      <c r="D721" s="38">
        <v>1.6500000000000001E-2</v>
      </c>
      <c r="E721" s="38">
        <v>0.1368</v>
      </c>
      <c r="F721" s="38">
        <v>5.7599999999999998E-2</v>
      </c>
      <c r="G721" s="38">
        <v>8.0399999999999999E-2</v>
      </c>
      <c r="H721" s="38">
        <v>4.1099999999999998E-2</v>
      </c>
      <c r="I721" s="38">
        <v>0.13389999999999999</v>
      </c>
      <c r="J721" s="38">
        <v>2.12E-2</v>
      </c>
      <c r="K721" s="38">
        <v>3.2500000000000001E-2</v>
      </c>
      <c r="L721" s="38">
        <v>1.7100000000000001E-2</v>
      </c>
      <c r="M721" s="38">
        <v>2.5999999999999999E-2</v>
      </c>
      <c r="N721" s="38">
        <v>0.13320000000000001</v>
      </c>
      <c r="O721" s="38">
        <v>1.89E-2</v>
      </c>
      <c r="P721" s="38">
        <v>0</v>
      </c>
      <c r="Q721" s="38">
        <v>3.8600000000000002E-2</v>
      </c>
      <c r="R721" s="38">
        <v>1.9E-2</v>
      </c>
      <c r="S721" s="38">
        <v>4.1999999999999997E-3</v>
      </c>
      <c r="T721" s="38">
        <v>5.3999999999999999E-2</v>
      </c>
      <c r="U721" s="38">
        <v>1.78E-2</v>
      </c>
      <c r="V721" s="38">
        <v>3.6700000000000003E-2</v>
      </c>
      <c r="W721" s="38">
        <v>4.7199999999999999E-2</v>
      </c>
      <c r="X721" s="38">
        <v>6.3899999999999998E-2</v>
      </c>
      <c r="Y721" s="38">
        <v>2.5999999999999999E-3</v>
      </c>
      <c r="Z721" s="5">
        <v>0</v>
      </c>
      <c r="AA721" s="5">
        <v>8.0000000000000004E-4</v>
      </c>
      <c r="AB721" s="5">
        <v>0</v>
      </c>
      <c r="AC721" s="67"/>
      <c r="AD721" s="55"/>
    </row>
    <row r="722" spans="1:30" s="52" customFormat="1">
      <c r="A722" s="97"/>
      <c r="B722" s="30"/>
      <c r="C722" s="165"/>
      <c r="D722" s="6">
        <f>$C721*D721</f>
        <v>500.13084000000003</v>
      </c>
      <c r="E722" s="6">
        <f t="shared" ref="E722" si="1285">$C721*E721</f>
        <v>4146.5393279999998</v>
      </c>
      <c r="F722" s="6">
        <f t="shared" ref="F722" si="1286">$C721*F721</f>
        <v>1745.911296</v>
      </c>
      <c r="G722" s="6">
        <f t="shared" ref="G722:AB722" si="1287">$C721*G721</f>
        <v>2437.0011839999997</v>
      </c>
      <c r="H722" s="6">
        <f t="shared" si="1287"/>
        <v>1245.780456</v>
      </c>
      <c r="I722" s="6">
        <f t="shared" si="1287"/>
        <v>4058.6375439999997</v>
      </c>
      <c r="J722" s="6">
        <f t="shared" si="1287"/>
        <v>642.59235200000001</v>
      </c>
      <c r="K722" s="6">
        <f t="shared" si="1287"/>
        <v>985.10620000000006</v>
      </c>
      <c r="L722" s="6">
        <f t="shared" si="1287"/>
        <v>518.31741599999998</v>
      </c>
      <c r="M722" s="6">
        <f t="shared" si="1287"/>
        <v>788.08495999999991</v>
      </c>
      <c r="N722" s="6">
        <f t="shared" si="1287"/>
        <v>4037.4198720000004</v>
      </c>
      <c r="O722" s="6">
        <f t="shared" si="1287"/>
        <v>572.87714400000004</v>
      </c>
      <c r="P722" s="6">
        <f t="shared" si="1287"/>
        <v>0</v>
      </c>
      <c r="Q722" s="6">
        <f t="shared" si="1287"/>
        <v>1170.003056</v>
      </c>
      <c r="R722" s="6">
        <f t="shared" si="1287"/>
        <v>575.90823999999998</v>
      </c>
      <c r="S722" s="6">
        <f t="shared" si="1287"/>
        <v>127.30603199999999</v>
      </c>
      <c r="T722" s="6">
        <f t="shared" si="1287"/>
        <v>1636.7918399999999</v>
      </c>
      <c r="U722" s="6">
        <f t="shared" si="1287"/>
        <v>539.53508799999997</v>
      </c>
      <c r="V722" s="6">
        <f t="shared" si="1287"/>
        <v>1112.4122320000001</v>
      </c>
      <c r="W722" s="6">
        <f t="shared" si="1287"/>
        <v>1430.677312</v>
      </c>
      <c r="X722" s="6">
        <f t="shared" si="1287"/>
        <v>1936.8703439999999</v>
      </c>
      <c r="Y722" s="6">
        <f t="shared" si="1287"/>
        <v>78.808495999999991</v>
      </c>
      <c r="Z722" s="6">
        <f t="shared" si="1287"/>
        <v>0</v>
      </c>
      <c r="AA722" s="6">
        <f t="shared" si="1287"/>
        <v>24.248768000000002</v>
      </c>
      <c r="AB722" s="6">
        <f t="shared" si="1287"/>
        <v>0</v>
      </c>
      <c r="AC722" s="67"/>
      <c r="AD722" s="55"/>
    </row>
    <row r="723" spans="1:30" s="52" customFormat="1">
      <c r="A723" s="96" t="s">
        <v>445</v>
      </c>
      <c r="B723" s="29">
        <v>363731.5</v>
      </c>
      <c r="C723" s="165">
        <f t="shared" ref="C723:C785" si="1288">ROUND(B723/12,2)</f>
        <v>30310.959999999999</v>
      </c>
      <c r="D723" s="5"/>
      <c r="E723" s="5">
        <v>1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67"/>
      <c r="AD723" s="55"/>
    </row>
    <row r="724" spans="1:30" s="52" customFormat="1">
      <c r="A724" s="97"/>
      <c r="B724" s="12"/>
      <c r="C724" s="165"/>
      <c r="D724" s="6">
        <f t="shared" ref="D724" si="1289">$C723*D723</f>
        <v>0</v>
      </c>
      <c r="E724" s="6">
        <f t="shared" ref="E724" si="1290">$C723*E723</f>
        <v>30310.959999999999</v>
      </c>
      <c r="F724" s="6">
        <f t="shared" ref="F724:O724" si="1291">$C723*F723</f>
        <v>0</v>
      </c>
      <c r="G724" s="6">
        <f t="shared" si="1291"/>
        <v>0</v>
      </c>
      <c r="H724" s="6">
        <f t="shared" si="1291"/>
        <v>0</v>
      </c>
      <c r="I724" s="6">
        <f t="shared" si="1291"/>
        <v>0</v>
      </c>
      <c r="J724" s="6">
        <f t="shared" si="1291"/>
        <v>0</v>
      </c>
      <c r="K724" s="6">
        <f t="shared" si="1291"/>
        <v>0</v>
      </c>
      <c r="L724" s="6">
        <f t="shared" si="1291"/>
        <v>0</v>
      </c>
      <c r="M724" s="6">
        <f t="shared" si="1291"/>
        <v>0</v>
      </c>
      <c r="N724" s="6">
        <f t="shared" si="1291"/>
        <v>0</v>
      </c>
      <c r="O724" s="6">
        <f t="shared" si="1291"/>
        <v>0</v>
      </c>
      <c r="P724" s="6">
        <f t="shared" ref="P724" si="1292">$C723*P723</f>
        <v>0</v>
      </c>
      <c r="Q724" s="6">
        <f t="shared" ref="Q724" si="1293">$C723*Q723</f>
        <v>0</v>
      </c>
      <c r="R724" s="6">
        <f t="shared" ref="R724:AB724" si="1294">$C723*R723</f>
        <v>0</v>
      </c>
      <c r="S724" s="6">
        <f t="shared" si="1294"/>
        <v>0</v>
      </c>
      <c r="T724" s="6">
        <f t="shared" si="1294"/>
        <v>0</v>
      </c>
      <c r="U724" s="6">
        <f t="shared" si="1294"/>
        <v>0</v>
      </c>
      <c r="V724" s="6">
        <f t="shared" si="1294"/>
        <v>0</v>
      </c>
      <c r="W724" s="6">
        <f t="shared" si="1294"/>
        <v>0</v>
      </c>
      <c r="X724" s="6">
        <f t="shared" si="1294"/>
        <v>0</v>
      </c>
      <c r="Y724" s="6">
        <f t="shared" si="1294"/>
        <v>0</v>
      </c>
      <c r="Z724" s="6">
        <f t="shared" si="1294"/>
        <v>0</v>
      </c>
      <c r="AA724" s="6">
        <f t="shared" si="1294"/>
        <v>0</v>
      </c>
      <c r="AB724" s="6">
        <f t="shared" si="1294"/>
        <v>0</v>
      </c>
      <c r="AC724" s="67"/>
      <c r="AD724" s="55"/>
    </row>
    <row r="725" spans="1:30" s="52" customFormat="1">
      <c r="A725" s="96" t="s">
        <v>126</v>
      </c>
      <c r="B725" s="206">
        <v>1334684</v>
      </c>
      <c r="C725" s="165">
        <f t="shared" si="1288"/>
        <v>111223.67</v>
      </c>
      <c r="D725" s="5"/>
      <c r="E725" s="5">
        <v>0.99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>
        <v>0.01</v>
      </c>
      <c r="W725" s="5"/>
      <c r="X725" s="5"/>
      <c r="Y725" s="5"/>
      <c r="Z725" s="5"/>
      <c r="AA725" s="5"/>
      <c r="AB725" s="5"/>
      <c r="AC725" s="67"/>
      <c r="AD725" s="55"/>
    </row>
    <row r="726" spans="1:30" s="52" customFormat="1">
      <c r="A726" s="97"/>
      <c r="B726" s="30"/>
      <c r="C726" s="165"/>
      <c r="D726" s="6">
        <f t="shared" ref="D726" si="1295">$C725*D725</f>
        <v>0</v>
      </c>
      <c r="E726" s="6">
        <f t="shared" ref="E726" si="1296">$C725*E725</f>
        <v>110111.4333</v>
      </c>
      <c r="F726" s="6">
        <f t="shared" ref="F726:O726" si="1297">$C725*F725</f>
        <v>0</v>
      </c>
      <c r="G726" s="6">
        <f t="shared" si="1297"/>
        <v>0</v>
      </c>
      <c r="H726" s="6">
        <f t="shared" si="1297"/>
        <v>0</v>
      </c>
      <c r="I726" s="6">
        <f t="shared" si="1297"/>
        <v>0</v>
      </c>
      <c r="J726" s="6">
        <f t="shared" si="1297"/>
        <v>0</v>
      </c>
      <c r="K726" s="6">
        <f t="shared" si="1297"/>
        <v>0</v>
      </c>
      <c r="L726" s="6">
        <f t="shared" si="1297"/>
        <v>0</v>
      </c>
      <c r="M726" s="6">
        <f t="shared" si="1297"/>
        <v>0</v>
      </c>
      <c r="N726" s="6">
        <f t="shared" si="1297"/>
        <v>0</v>
      </c>
      <c r="O726" s="6">
        <f t="shared" si="1297"/>
        <v>0</v>
      </c>
      <c r="P726" s="6">
        <f t="shared" ref="P726" si="1298">$C725*P725</f>
        <v>0</v>
      </c>
      <c r="Q726" s="6">
        <f t="shared" ref="Q726" si="1299">$C725*Q725</f>
        <v>0</v>
      </c>
      <c r="R726" s="6">
        <f t="shared" ref="R726:AB726" si="1300">$C725*R725</f>
        <v>0</v>
      </c>
      <c r="S726" s="6">
        <f t="shared" si="1300"/>
        <v>0</v>
      </c>
      <c r="T726" s="6">
        <f t="shared" si="1300"/>
        <v>0</v>
      </c>
      <c r="U726" s="6">
        <f t="shared" si="1300"/>
        <v>0</v>
      </c>
      <c r="V726" s="6">
        <f t="shared" si="1300"/>
        <v>1112.2366999999999</v>
      </c>
      <c r="W726" s="6">
        <f t="shared" si="1300"/>
        <v>0</v>
      </c>
      <c r="X726" s="6">
        <f t="shared" si="1300"/>
        <v>0</v>
      </c>
      <c r="Y726" s="6">
        <f t="shared" si="1300"/>
        <v>0</v>
      </c>
      <c r="Z726" s="6">
        <f t="shared" si="1300"/>
        <v>0</v>
      </c>
      <c r="AA726" s="6">
        <f t="shared" si="1300"/>
        <v>0</v>
      </c>
      <c r="AB726" s="6">
        <f t="shared" si="1300"/>
        <v>0</v>
      </c>
      <c r="AC726" s="67"/>
      <c r="AD726" s="55"/>
    </row>
    <row r="727" spans="1:30" s="52" customFormat="1">
      <c r="A727" s="96" t="s">
        <v>127</v>
      </c>
      <c r="B727" s="29">
        <v>940149</v>
      </c>
      <c r="C727" s="165">
        <f t="shared" si="1288"/>
        <v>78345.75</v>
      </c>
      <c r="D727" s="5"/>
      <c r="E727" s="5">
        <v>0.99729999999999996</v>
      </c>
      <c r="F727" s="5"/>
      <c r="G727" s="5"/>
      <c r="H727" s="5"/>
      <c r="I727" s="5"/>
      <c r="J727" s="5">
        <v>2.7000000000000001E-3</v>
      </c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67"/>
      <c r="AD727" s="55"/>
    </row>
    <row r="728" spans="1:30" s="52" customFormat="1">
      <c r="A728" s="97"/>
      <c r="B728" s="30"/>
      <c r="C728" s="165"/>
      <c r="D728" s="6">
        <f t="shared" ref="D728" si="1301">$C727*D727</f>
        <v>0</v>
      </c>
      <c r="E728" s="6">
        <f t="shared" ref="E728" si="1302">$C727*E727</f>
        <v>78134.216474999994</v>
      </c>
      <c r="F728" s="6">
        <f t="shared" ref="F728:O728" si="1303">$C727*F727</f>
        <v>0</v>
      </c>
      <c r="G728" s="6">
        <f t="shared" si="1303"/>
        <v>0</v>
      </c>
      <c r="H728" s="6">
        <f t="shared" si="1303"/>
        <v>0</v>
      </c>
      <c r="I728" s="6">
        <f t="shared" si="1303"/>
        <v>0</v>
      </c>
      <c r="J728" s="6">
        <f t="shared" si="1303"/>
        <v>211.533525</v>
      </c>
      <c r="K728" s="6">
        <f t="shared" si="1303"/>
        <v>0</v>
      </c>
      <c r="L728" s="6">
        <f t="shared" si="1303"/>
        <v>0</v>
      </c>
      <c r="M728" s="6">
        <f t="shared" si="1303"/>
        <v>0</v>
      </c>
      <c r="N728" s="6">
        <f t="shared" si="1303"/>
        <v>0</v>
      </c>
      <c r="O728" s="6">
        <f t="shared" si="1303"/>
        <v>0</v>
      </c>
      <c r="P728" s="6">
        <f t="shared" ref="P728" si="1304">$C727*P727</f>
        <v>0</v>
      </c>
      <c r="Q728" s="6">
        <f t="shared" ref="Q728" si="1305">$C727*Q727</f>
        <v>0</v>
      </c>
      <c r="R728" s="6">
        <f t="shared" ref="R728:AB728" si="1306">$C727*R727</f>
        <v>0</v>
      </c>
      <c r="S728" s="6">
        <f t="shared" si="1306"/>
        <v>0</v>
      </c>
      <c r="T728" s="6">
        <f t="shared" si="1306"/>
        <v>0</v>
      </c>
      <c r="U728" s="6">
        <f t="shared" si="1306"/>
        <v>0</v>
      </c>
      <c r="V728" s="6">
        <f t="shared" si="1306"/>
        <v>0</v>
      </c>
      <c r="W728" s="6">
        <f t="shared" si="1306"/>
        <v>0</v>
      </c>
      <c r="X728" s="6">
        <f t="shared" si="1306"/>
        <v>0</v>
      </c>
      <c r="Y728" s="6">
        <f t="shared" si="1306"/>
        <v>0</v>
      </c>
      <c r="Z728" s="6">
        <f t="shared" si="1306"/>
        <v>0</v>
      </c>
      <c r="AA728" s="6">
        <f t="shared" si="1306"/>
        <v>0</v>
      </c>
      <c r="AB728" s="6">
        <f t="shared" si="1306"/>
        <v>0</v>
      </c>
      <c r="AC728" s="67"/>
      <c r="AD728" s="55"/>
    </row>
    <row r="729" spans="1:30" s="52" customFormat="1">
      <c r="A729" s="96" t="s">
        <v>128</v>
      </c>
      <c r="B729" s="29">
        <v>1386413</v>
      </c>
      <c r="C729" s="165">
        <f t="shared" si="1288"/>
        <v>115534.42</v>
      </c>
      <c r="D729" s="5"/>
      <c r="E729" s="5">
        <v>0.96689999999999998</v>
      </c>
      <c r="F729" s="5"/>
      <c r="G729" s="5"/>
      <c r="H729" s="5"/>
      <c r="I729" s="5"/>
      <c r="J729" s="5">
        <v>3.3099999999999997E-2</v>
      </c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67"/>
      <c r="AD729" s="55"/>
    </row>
    <row r="730" spans="1:30" s="52" customFormat="1">
      <c r="A730" s="97"/>
      <c r="B730" s="30"/>
      <c r="C730" s="165"/>
      <c r="D730" s="6">
        <f t="shared" ref="D730" si="1307">$C729*D729</f>
        <v>0</v>
      </c>
      <c r="E730" s="6">
        <f t="shared" ref="E730" si="1308">$C729*E729</f>
        <v>111710.230698</v>
      </c>
      <c r="F730" s="6">
        <f t="shared" ref="F730:O730" si="1309">$C729*F729</f>
        <v>0</v>
      </c>
      <c r="G730" s="6">
        <f t="shared" si="1309"/>
        <v>0</v>
      </c>
      <c r="H730" s="6">
        <f t="shared" si="1309"/>
        <v>0</v>
      </c>
      <c r="I730" s="6">
        <f t="shared" si="1309"/>
        <v>0</v>
      </c>
      <c r="J730" s="6">
        <f t="shared" si="1309"/>
        <v>3824.1893019999998</v>
      </c>
      <c r="K730" s="6">
        <f t="shared" si="1309"/>
        <v>0</v>
      </c>
      <c r="L730" s="6">
        <f t="shared" si="1309"/>
        <v>0</v>
      </c>
      <c r="M730" s="6">
        <f t="shared" si="1309"/>
        <v>0</v>
      </c>
      <c r="N730" s="6">
        <f t="shared" si="1309"/>
        <v>0</v>
      </c>
      <c r="O730" s="6">
        <f t="shared" si="1309"/>
        <v>0</v>
      </c>
      <c r="P730" s="6">
        <f t="shared" ref="P730" si="1310">$C729*P729</f>
        <v>0</v>
      </c>
      <c r="Q730" s="6">
        <f t="shared" ref="Q730" si="1311">$C729*Q729</f>
        <v>0</v>
      </c>
      <c r="R730" s="6">
        <f t="shared" ref="R730:AB730" si="1312">$C729*R729</f>
        <v>0</v>
      </c>
      <c r="S730" s="6">
        <f t="shared" si="1312"/>
        <v>0</v>
      </c>
      <c r="T730" s="6">
        <f t="shared" si="1312"/>
        <v>0</v>
      </c>
      <c r="U730" s="6">
        <f t="shared" si="1312"/>
        <v>0</v>
      </c>
      <c r="V730" s="6">
        <f t="shared" si="1312"/>
        <v>0</v>
      </c>
      <c r="W730" s="6">
        <f t="shared" si="1312"/>
        <v>0</v>
      </c>
      <c r="X730" s="6">
        <f t="shared" si="1312"/>
        <v>0</v>
      </c>
      <c r="Y730" s="6">
        <f t="shared" si="1312"/>
        <v>0</v>
      </c>
      <c r="Z730" s="6">
        <f t="shared" si="1312"/>
        <v>0</v>
      </c>
      <c r="AA730" s="6">
        <f t="shared" si="1312"/>
        <v>0</v>
      </c>
      <c r="AB730" s="6">
        <f t="shared" si="1312"/>
        <v>0</v>
      </c>
      <c r="AC730" s="67"/>
      <c r="AD730" s="55"/>
    </row>
    <row r="731" spans="1:30" s="52" customFormat="1">
      <c r="A731" s="96" t="s">
        <v>129</v>
      </c>
      <c r="B731" s="29">
        <v>1559126</v>
      </c>
      <c r="C731" s="165">
        <f t="shared" si="1288"/>
        <v>129927.17</v>
      </c>
      <c r="D731" s="5"/>
      <c r="E731" s="5">
        <v>0.4199</v>
      </c>
      <c r="F731" s="5"/>
      <c r="G731" s="5"/>
      <c r="H731" s="5"/>
      <c r="I731" s="5">
        <v>0.58009999999999995</v>
      </c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67"/>
      <c r="AD731" s="55"/>
    </row>
    <row r="732" spans="1:30" s="52" customFormat="1">
      <c r="A732" s="97"/>
      <c r="B732" s="30"/>
      <c r="C732" s="165"/>
      <c r="D732" s="6">
        <f t="shared" ref="D732" si="1313">$C731*D731</f>
        <v>0</v>
      </c>
      <c r="E732" s="6">
        <f t="shared" ref="E732" si="1314">$C731*E731</f>
        <v>54556.418682999996</v>
      </c>
      <c r="F732" s="6">
        <f t="shared" ref="F732:O732" si="1315">$C731*F731</f>
        <v>0</v>
      </c>
      <c r="G732" s="6">
        <f t="shared" si="1315"/>
        <v>0</v>
      </c>
      <c r="H732" s="6">
        <f t="shared" si="1315"/>
        <v>0</v>
      </c>
      <c r="I732" s="6">
        <f t="shared" si="1315"/>
        <v>75370.751316999987</v>
      </c>
      <c r="J732" s="6">
        <f t="shared" si="1315"/>
        <v>0</v>
      </c>
      <c r="K732" s="6">
        <f t="shared" si="1315"/>
        <v>0</v>
      </c>
      <c r="L732" s="6">
        <f t="shared" si="1315"/>
        <v>0</v>
      </c>
      <c r="M732" s="6">
        <f t="shared" si="1315"/>
        <v>0</v>
      </c>
      <c r="N732" s="6">
        <f t="shared" si="1315"/>
        <v>0</v>
      </c>
      <c r="O732" s="6">
        <f t="shared" si="1315"/>
        <v>0</v>
      </c>
      <c r="P732" s="6">
        <f t="shared" ref="P732" si="1316">$C731*P731</f>
        <v>0</v>
      </c>
      <c r="Q732" s="6">
        <f t="shared" ref="Q732" si="1317">$C731*Q731</f>
        <v>0</v>
      </c>
      <c r="R732" s="6">
        <f t="shared" ref="R732:AB732" si="1318">$C731*R731</f>
        <v>0</v>
      </c>
      <c r="S732" s="6">
        <f t="shared" si="1318"/>
        <v>0</v>
      </c>
      <c r="T732" s="6">
        <f t="shared" si="1318"/>
        <v>0</v>
      </c>
      <c r="U732" s="6">
        <f t="shared" si="1318"/>
        <v>0</v>
      </c>
      <c r="V732" s="6">
        <f t="shared" si="1318"/>
        <v>0</v>
      </c>
      <c r="W732" s="6">
        <f t="shared" si="1318"/>
        <v>0</v>
      </c>
      <c r="X732" s="6">
        <f t="shared" si="1318"/>
        <v>0</v>
      </c>
      <c r="Y732" s="6">
        <f t="shared" si="1318"/>
        <v>0</v>
      </c>
      <c r="Z732" s="6">
        <f t="shared" si="1318"/>
        <v>0</v>
      </c>
      <c r="AA732" s="6">
        <f t="shared" si="1318"/>
        <v>0</v>
      </c>
      <c r="AB732" s="6">
        <f t="shared" si="1318"/>
        <v>0</v>
      </c>
      <c r="AC732" s="67"/>
      <c r="AD732" s="55"/>
    </row>
    <row r="733" spans="1:30" s="52" customFormat="1">
      <c r="A733" s="96" t="s">
        <v>130</v>
      </c>
      <c r="B733" s="29">
        <v>924213</v>
      </c>
      <c r="C733" s="165">
        <f t="shared" si="1288"/>
        <v>77017.75</v>
      </c>
      <c r="D733" s="38">
        <v>1.6500000000000001E-2</v>
      </c>
      <c r="E733" s="38">
        <v>0.1368</v>
      </c>
      <c r="F733" s="38">
        <v>5.7599999999999998E-2</v>
      </c>
      <c r="G733" s="38">
        <v>8.0399999999999999E-2</v>
      </c>
      <c r="H733" s="38">
        <v>4.1099999999999998E-2</v>
      </c>
      <c r="I733" s="38">
        <v>0.13389999999999999</v>
      </c>
      <c r="J733" s="38">
        <v>2.12E-2</v>
      </c>
      <c r="K733" s="38">
        <v>3.2500000000000001E-2</v>
      </c>
      <c r="L733" s="38">
        <v>1.7100000000000001E-2</v>
      </c>
      <c r="M733" s="38">
        <v>2.5999999999999999E-2</v>
      </c>
      <c r="N733" s="38">
        <v>0.13320000000000001</v>
      </c>
      <c r="O733" s="38">
        <v>1.89E-2</v>
      </c>
      <c r="P733" s="38">
        <v>0</v>
      </c>
      <c r="Q733" s="38">
        <v>3.8600000000000002E-2</v>
      </c>
      <c r="R733" s="38">
        <v>1.9E-2</v>
      </c>
      <c r="S733" s="38">
        <v>4.1999999999999997E-3</v>
      </c>
      <c r="T733" s="38">
        <v>5.3999999999999999E-2</v>
      </c>
      <c r="U733" s="38">
        <v>1.78E-2</v>
      </c>
      <c r="V733" s="38">
        <v>3.6700000000000003E-2</v>
      </c>
      <c r="W733" s="38">
        <v>4.7199999999999999E-2</v>
      </c>
      <c r="X733" s="38">
        <v>6.3899999999999998E-2</v>
      </c>
      <c r="Y733" s="38">
        <v>2.5999999999999999E-3</v>
      </c>
      <c r="Z733" s="5">
        <v>0</v>
      </c>
      <c r="AA733" s="5">
        <v>8.0000000000000004E-4</v>
      </c>
      <c r="AB733" s="5">
        <v>0</v>
      </c>
      <c r="AC733" s="67"/>
      <c r="AD733" s="55"/>
    </row>
    <row r="734" spans="1:30" s="52" customFormat="1">
      <c r="A734" s="97"/>
      <c r="B734" s="30"/>
      <c r="C734" s="165"/>
      <c r="D734" s="6">
        <f t="shared" ref="D734" si="1319">$C733*D733</f>
        <v>1270.7928750000001</v>
      </c>
      <c r="E734" s="6">
        <f t="shared" ref="E734" si="1320">$C733*E733</f>
        <v>10536.028200000001</v>
      </c>
      <c r="F734" s="6">
        <f t="shared" ref="F734:O734" si="1321">$C733*F733</f>
        <v>4436.2223999999997</v>
      </c>
      <c r="G734" s="6">
        <f t="shared" si="1321"/>
        <v>6192.2271000000001</v>
      </c>
      <c r="H734" s="6">
        <f t="shared" si="1321"/>
        <v>3165.429525</v>
      </c>
      <c r="I734" s="6">
        <f t="shared" si="1321"/>
        <v>10312.676724999999</v>
      </c>
      <c r="J734" s="6">
        <f t="shared" si="1321"/>
        <v>1632.7763</v>
      </c>
      <c r="K734" s="6">
        <f t="shared" si="1321"/>
        <v>2503.0768750000002</v>
      </c>
      <c r="L734" s="6">
        <f t="shared" si="1321"/>
        <v>1317.0035250000001</v>
      </c>
      <c r="M734" s="6">
        <f t="shared" si="1321"/>
        <v>2002.4614999999999</v>
      </c>
      <c r="N734" s="6">
        <f t="shared" si="1321"/>
        <v>10258.764300000001</v>
      </c>
      <c r="O734" s="6">
        <f t="shared" si="1321"/>
        <v>1455.635475</v>
      </c>
      <c r="P734" s="6">
        <f t="shared" ref="P734" si="1322">$C733*P733</f>
        <v>0</v>
      </c>
      <c r="Q734" s="6">
        <f t="shared" ref="Q734" si="1323">$C733*Q733</f>
        <v>2972.8851500000001</v>
      </c>
      <c r="R734" s="6">
        <f t="shared" ref="R734:AB734" si="1324">$C733*R733</f>
        <v>1463.33725</v>
      </c>
      <c r="S734" s="6">
        <f t="shared" si="1324"/>
        <v>323.47454999999997</v>
      </c>
      <c r="T734" s="6">
        <f t="shared" si="1324"/>
        <v>4158.9584999999997</v>
      </c>
      <c r="U734" s="6">
        <f t="shared" si="1324"/>
        <v>1370.9159500000001</v>
      </c>
      <c r="V734" s="6">
        <f t="shared" si="1324"/>
        <v>2826.5514250000001</v>
      </c>
      <c r="W734" s="6">
        <f t="shared" si="1324"/>
        <v>3635.2377999999999</v>
      </c>
      <c r="X734" s="6">
        <f t="shared" si="1324"/>
        <v>4921.434225</v>
      </c>
      <c r="Y734" s="6">
        <f t="shared" si="1324"/>
        <v>200.24615</v>
      </c>
      <c r="Z734" s="6">
        <f t="shared" si="1324"/>
        <v>0</v>
      </c>
      <c r="AA734" s="6">
        <f t="shared" si="1324"/>
        <v>61.614200000000004</v>
      </c>
      <c r="AB734" s="6">
        <f t="shared" si="1324"/>
        <v>0</v>
      </c>
      <c r="AC734" s="67"/>
      <c r="AD734" s="55"/>
    </row>
    <row r="735" spans="1:30" s="52" customFormat="1">
      <c r="A735" s="96" t="s">
        <v>446</v>
      </c>
      <c r="B735" s="18">
        <v>924213</v>
      </c>
      <c r="C735" s="165">
        <f t="shared" si="1288"/>
        <v>77017.75</v>
      </c>
      <c r="D735" s="5"/>
      <c r="E735" s="5">
        <v>1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67"/>
      <c r="AD735" s="55"/>
    </row>
    <row r="736" spans="1:30" s="52" customFormat="1">
      <c r="A736" s="97"/>
      <c r="B736" s="12"/>
      <c r="C736" s="165"/>
      <c r="D736" s="6">
        <f t="shared" ref="D736" si="1325">$C735*D735</f>
        <v>0</v>
      </c>
      <c r="E736" s="6">
        <f t="shared" ref="E736" si="1326">$C735*E735</f>
        <v>77017.75</v>
      </c>
      <c r="F736" s="6">
        <f t="shared" ref="F736:O736" si="1327">$C735*F735</f>
        <v>0</v>
      </c>
      <c r="G736" s="6">
        <f t="shared" si="1327"/>
        <v>0</v>
      </c>
      <c r="H736" s="6">
        <f t="shared" si="1327"/>
        <v>0</v>
      </c>
      <c r="I736" s="6">
        <f t="shared" si="1327"/>
        <v>0</v>
      </c>
      <c r="J736" s="6">
        <f t="shared" si="1327"/>
        <v>0</v>
      </c>
      <c r="K736" s="6">
        <f t="shared" si="1327"/>
        <v>0</v>
      </c>
      <c r="L736" s="6">
        <f t="shared" si="1327"/>
        <v>0</v>
      </c>
      <c r="M736" s="6">
        <f t="shared" si="1327"/>
        <v>0</v>
      </c>
      <c r="N736" s="6">
        <f t="shared" si="1327"/>
        <v>0</v>
      </c>
      <c r="O736" s="6">
        <f t="shared" si="1327"/>
        <v>0</v>
      </c>
      <c r="P736" s="6">
        <f t="shared" ref="P736" si="1328">$C735*P735</f>
        <v>0</v>
      </c>
      <c r="Q736" s="6">
        <f t="shared" ref="Q736" si="1329">$C735*Q735</f>
        <v>0</v>
      </c>
      <c r="R736" s="6">
        <f t="shared" ref="R736:AB736" si="1330">$C735*R735</f>
        <v>0</v>
      </c>
      <c r="S736" s="6">
        <f t="shared" si="1330"/>
        <v>0</v>
      </c>
      <c r="T736" s="6">
        <f t="shared" si="1330"/>
        <v>0</v>
      </c>
      <c r="U736" s="6">
        <f t="shared" si="1330"/>
        <v>0</v>
      </c>
      <c r="V736" s="6">
        <f t="shared" si="1330"/>
        <v>0</v>
      </c>
      <c r="W736" s="6">
        <f t="shared" si="1330"/>
        <v>0</v>
      </c>
      <c r="X736" s="6">
        <f t="shared" si="1330"/>
        <v>0</v>
      </c>
      <c r="Y736" s="6">
        <f t="shared" si="1330"/>
        <v>0</v>
      </c>
      <c r="Z736" s="6">
        <f t="shared" si="1330"/>
        <v>0</v>
      </c>
      <c r="AA736" s="6">
        <f t="shared" si="1330"/>
        <v>0</v>
      </c>
      <c r="AB736" s="6">
        <f t="shared" si="1330"/>
        <v>0</v>
      </c>
      <c r="AC736" s="67"/>
      <c r="AD736" s="55"/>
    </row>
    <row r="737" spans="1:30" s="52" customFormat="1">
      <c r="A737" s="96" t="s">
        <v>131</v>
      </c>
      <c r="B737" s="29">
        <v>380267.5</v>
      </c>
      <c r="C737" s="165">
        <f t="shared" si="1288"/>
        <v>31688.959999999999</v>
      </c>
      <c r="D737" s="38">
        <v>1.6500000000000001E-2</v>
      </c>
      <c r="E737" s="38">
        <v>0.1368</v>
      </c>
      <c r="F737" s="38">
        <v>5.7599999999999998E-2</v>
      </c>
      <c r="G737" s="38">
        <v>8.0399999999999999E-2</v>
      </c>
      <c r="H737" s="38">
        <v>4.1099999999999998E-2</v>
      </c>
      <c r="I737" s="38">
        <v>0.13389999999999999</v>
      </c>
      <c r="J737" s="38">
        <v>2.12E-2</v>
      </c>
      <c r="K737" s="38">
        <v>3.2500000000000001E-2</v>
      </c>
      <c r="L737" s="38">
        <v>1.7100000000000001E-2</v>
      </c>
      <c r="M737" s="38">
        <v>2.5999999999999999E-2</v>
      </c>
      <c r="N737" s="38">
        <v>0.13320000000000001</v>
      </c>
      <c r="O737" s="38">
        <v>1.89E-2</v>
      </c>
      <c r="P737" s="38">
        <v>0</v>
      </c>
      <c r="Q737" s="38">
        <v>3.8600000000000002E-2</v>
      </c>
      <c r="R737" s="38">
        <v>1.9E-2</v>
      </c>
      <c r="S737" s="38">
        <v>4.1999999999999997E-3</v>
      </c>
      <c r="T737" s="38">
        <v>5.3999999999999999E-2</v>
      </c>
      <c r="U737" s="38">
        <v>1.78E-2</v>
      </c>
      <c r="V737" s="38">
        <v>3.6700000000000003E-2</v>
      </c>
      <c r="W737" s="38">
        <v>4.7199999999999999E-2</v>
      </c>
      <c r="X737" s="38">
        <v>6.3899999999999998E-2</v>
      </c>
      <c r="Y737" s="38">
        <v>2.5999999999999999E-3</v>
      </c>
      <c r="Z737" s="5">
        <v>0</v>
      </c>
      <c r="AA737" s="5">
        <v>8.0000000000000004E-4</v>
      </c>
      <c r="AB737" s="5">
        <v>0</v>
      </c>
      <c r="AC737" s="67"/>
      <c r="AD737" s="55"/>
    </row>
    <row r="738" spans="1:30" s="52" customFormat="1">
      <c r="A738" s="97"/>
      <c r="B738" s="30"/>
      <c r="C738" s="165"/>
      <c r="D738" s="6">
        <f t="shared" ref="D738" si="1331">$C737*D737</f>
        <v>522.86784</v>
      </c>
      <c r="E738" s="6">
        <f t="shared" ref="E738" si="1332">$C737*E737</f>
        <v>4335.049728</v>
      </c>
      <c r="F738" s="6">
        <f t="shared" ref="F738:O738" si="1333">$C737*F737</f>
        <v>1825.2840959999999</v>
      </c>
      <c r="G738" s="6">
        <f t="shared" si="1333"/>
        <v>2547.7923839999999</v>
      </c>
      <c r="H738" s="6">
        <f t="shared" si="1333"/>
        <v>1302.416256</v>
      </c>
      <c r="I738" s="6">
        <f t="shared" si="1333"/>
        <v>4243.1517439999998</v>
      </c>
      <c r="J738" s="6">
        <f t="shared" si="1333"/>
        <v>671.80595199999993</v>
      </c>
      <c r="K738" s="6">
        <f t="shared" si="1333"/>
        <v>1029.8912</v>
      </c>
      <c r="L738" s="6">
        <f t="shared" si="1333"/>
        <v>541.88121599999999</v>
      </c>
      <c r="M738" s="6">
        <f t="shared" si="1333"/>
        <v>823.91295999999988</v>
      </c>
      <c r="N738" s="6">
        <f t="shared" si="1333"/>
        <v>4220.9694720000007</v>
      </c>
      <c r="O738" s="6">
        <f t="shared" si="1333"/>
        <v>598.92134399999998</v>
      </c>
      <c r="P738" s="6">
        <f t="shared" ref="P738" si="1334">$C737*P737</f>
        <v>0</v>
      </c>
      <c r="Q738" s="6">
        <f t="shared" ref="Q738" si="1335">$C737*Q737</f>
        <v>1223.1938560000001</v>
      </c>
      <c r="R738" s="6">
        <f t="shared" ref="R738:AB738" si="1336">$C737*R737</f>
        <v>602.09023999999999</v>
      </c>
      <c r="S738" s="6">
        <f t="shared" si="1336"/>
        <v>133.09363199999999</v>
      </c>
      <c r="T738" s="6">
        <f t="shared" si="1336"/>
        <v>1711.2038399999999</v>
      </c>
      <c r="U738" s="6">
        <f t="shared" si="1336"/>
        <v>564.06348800000001</v>
      </c>
      <c r="V738" s="6">
        <f t="shared" si="1336"/>
        <v>1162.9848320000001</v>
      </c>
      <c r="W738" s="6">
        <f t="shared" si="1336"/>
        <v>1495.7189119999998</v>
      </c>
      <c r="X738" s="6">
        <f t="shared" si="1336"/>
        <v>2024.924544</v>
      </c>
      <c r="Y738" s="6">
        <f t="shared" si="1336"/>
        <v>82.391295999999997</v>
      </c>
      <c r="Z738" s="6">
        <f t="shared" si="1336"/>
        <v>0</v>
      </c>
      <c r="AA738" s="6">
        <f t="shared" si="1336"/>
        <v>25.351168000000001</v>
      </c>
      <c r="AB738" s="6">
        <f t="shared" si="1336"/>
        <v>0</v>
      </c>
      <c r="AC738" s="67"/>
      <c r="AD738" s="55"/>
    </row>
    <row r="739" spans="1:30" s="52" customFormat="1">
      <c r="A739" s="96" t="s">
        <v>447</v>
      </c>
      <c r="B739" s="29">
        <v>380267.5</v>
      </c>
      <c r="C739" s="165">
        <f t="shared" si="1288"/>
        <v>31688.959999999999</v>
      </c>
      <c r="D739" s="5"/>
      <c r="E739" s="5">
        <v>1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67"/>
      <c r="AD739" s="55"/>
    </row>
    <row r="740" spans="1:30" s="52" customFormat="1">
      <c r="A740" s="97"/>
      <c r="B740" s="12"/>
      <c r="C740" s="165"/>
      <c r="D740" s="6">
        <f t="shared" ref="D740" si="1337">$C739*D739</f>
        <v>0</v>
      </c>
      <c r="E740" s="6">
        <f t="shared" ref="E740" si="1338">$C739*E739</f>
        <v>31688.959999999999</v>
      </c>
      <c r="F740" s="6">
        <f t="shared" ref="F740:O740" si="1339">$C739*F739</f>
        <v>0</v>
      </c>
      <c r="G740" s="6">
        <f t="shared" si="1339"/>
        <v>0</v>
      </c>
      <c r="H740" s="6">
        <f t="shared" si="1339"/>
        <v>0</v>
      </c>
      <c r="I740" s="6">
        <f t="shared" si="1339"/>
        <v>0</v>
      </c>
      <c r="J740" s="6">
        <f t="shared" si="1339"/>
        <v>0</v>
      </c>
      <c r="K740" s="6">
        <f t="shared" si="1339"/>
        <v>0</v>
      </c>
      <c r="L740" s="6">
        <f t="shared" si="1339"/>
        <v>0</v>
      </c>
      <c r="M740" s="6">
        <f t="shared" si="1339"/>
        <v>0</v>
      </c>
      <c r="N740" s="6">
        <f t="shared" si="1339"/>
        <v>0</v>
      </c>
      <c r="O740" s="6">
        <f t="shared" si="1339"/>
        <v>0</v>
      </c>
      <c r="P740" s="6">
        <f t="shared" ref="P740" si="1340">$C739*P739</f>
        <v>0</v>
      </c>
      <c r="Q740" s="6">
        <f t="shared" ref="Q740" si="1341">$C739*Q739</f>
        <v>0</v>
      </c>
      <c r="R740" s="6">
        <f t="shared" ref="R740:AB740" si="1342">$C739*R739</f>
        <v>0</v>
      </c>
      <c r="S740" s="6">
        <f t="shared" si="1342"/>
        <v>0</v>
      </c>
      <c r="T740" s="6">
        <f t="shared" si="1342"/>
        <v>0</v>
      </c>
      <c r="U740" s="6">
        <f t="shared" si="1342"/>
        <v>0</v>
      </c>
      <c r="V740" s="6">
        <f t="shared" si="1342"/>
        <v>0</v>
      </c>
      <c r="W740" s="6">
        <f t="shared" si="1342"/>
        <v>0</v>
      </c>
      <c r="X740" s="6">
        <f t="shared" si="1342"/>
        <v>0</v>
      </c>
      <c r="Y740" s="6">
        <f t="shared" si="1342"/>
        <v>0</v>
      </c>
      <c r="Z740" s="6">
        <f t="shared" si="1342"/>
        <v>0</v>
      </c>
      <c r="AA740" s="6">
        <f t="shared" si="1342"/>
        <v>0</v>
      </c>
      <c r="AB740" s="6">
        <f t="shared" si="1342"/>
        <v>0</v>
      </c>
      <c r="AC740" s="67"/>
      <c r="AD740" s="55"/>
    </row>
    <row r="741" spans="1:30" s="52" customFormat="1">
      <c r="A741" s="102" t="s">
        <v>166</v>
      </c>
      <c r="B741" s="29">
        <v>1982753</v>
      </c>
      <c r="C741" s="165">
        <f t="shared" si="1288"/>
        <v>165229.42000000001</v>
      </c>
      <c r="D741" s="7"/>
      <c r="E741" s="20">
        <v>0.96009999999999995</v>
      </c>
      <c r="F741" s="20">
        <v>6.1999999999999998E-3</v>
      </c>
      <c r="G741" s="7"/>
      <c r="H741" s="7"/>
      <c r="I741" s="20">
        <v>1.9E-3</v>
      </c>
      <c r="J741" s="20">
        <v>4.4000000000000003E-3</v>
      </c>
      <c r="K741" s="7"/>
      <c r="L741" s="20">
        <v>1.2999999999999999E-3</v>
      </c>
      <c r="M741" s="7"/>
      <c r="N741" s="7"/>
      <c r="O741" s="7"/>
      <c r="P741" s="7"/>
      <c r="Q741" s="7"/>
      <c r="R741" s="7"/>
      <c r="S741" s="7"/>
      <c r="T741" s="7"/>
      <c r="U741" s="20">
        <v>2.6100000000000002E-2</v>
      </c>
      <c r="V741" s="7"/>
      <c r="W741" s="7"/>
      <c r="X741" s="7"/>
      <c r="Y741" s="7"/>
      <c r="Z741" s="7"/>
      <c r="AA741" s="7"/>
      <c r="AB741" s="7"/>
      <c r="AC741" s="67"/>
      <c r="AD741" s="55"/>
    </row>
    <row r="742" spans="1:30" s="52" customFormat="1">
      <c r="A742" s="102"/>
      <c r="B742" s="30"/>
      <c r="C742" s="165"/>
      <c r="D742" s="7">
        <f t="shared" ref="D742" si="1343">$C741*D741</f>
        <v>0</v>
      </c>
      <c r="E742" s="7">
        <f t="shared" ref="E742" si="1344">$C741*E741</f>
        <v>158636.76614200001</v>
      </c>
      <c r="F742" s="7">
        <f t="shared" ref="F742:O742" si="1345">$C741*F741</f>
        <v>1024.4224040000001</v>
      </c>
      <c r="G742" s="7">
        <f t="shared" si="1345"/>
        <v>0</v>
      </c>
      <c r="H742" s="7">
        <f t="shared" si="1345"/>
        <v>0</v>
      </c>
      <c r="I742" s="7">
        <f t="shared" si="1345"/>
        <v>313.93589800000001</v>
      </c>
      <c r="J742" s="7">
        <f t="shared" si="1345"/>
        <v>727.00944800000013</v>
      </c>
      <c r="K742" s="7">
        <f t="shared" si="1345"/>
        <v>0</v>
      </c>
      <c r="L742" s="7">
        <f t="shared" si="1345"/>
        <v>214.79824600000001</v>
      </c>
      <c r="M742" s="7">
        <f t="shared" si="1345"/>
        <v>0</v>
      </c>
      <c r="N742" s="7">
        <f t="shared" si="1345"/>
        <v>0</v>
      </c>
      <c r="O742" s="7">
        <f t="shared" si="1345"/>
        <v>0</v>
      </c>
      <c r="P742" s="7">
        <f t="shared" ref="P742" si="1346">$C741*P741</f>
        <v>0</v>
      </c>
      <c r="Q742" s="7">
        <f t="shared" ref="Q742" si="1347">$C741*Q741</f>
        <v>0</v>
      </c>
      <c r="R742" s="7">
        <f t="shared" ref="R742:AB742" si="1348">$C741*R741</f>
        <v>0</v>
      </c>
      <c r="S742" s="7">
        <f t="shared" si="1348"/>
        <v>0</v>
      </c>
      <c r="T742" s="7">
        <f t="shared" si="1348"/>
        <v>0</v>
      </c>
      <c r="U742" s="7">
        <f t="shared" si="1348"/>
        <v>4312.4878620000009</v>
      </c>
      <c r="V742" s="7">
        <f t="shared" si="1348"/>
        <v>0</v>
      </c>
      <c r="W742" s="7">
        <f t="shared" si="1348"/>
        <v>0</v>
      </c>
      <c r="X742" s="7">
        <f t="shared" si="1348"/>
        <v>0</v>
      </c>
      <c r="Y742" s="7">
        <f t="shared" si="1348"/>
        <v>0</v>
      </c>
      <c r="Z742" s="7">
        <f t="shared" si="1348"/>
        <v>0</v>
      </c>
      <c r="AA742" s="7">
        <f t="shared" si="1348"/>
        <v>0</v>
      </c>
      <c r="AB742" s="7">
        <f t="shared" si="1348"/>
        <v>0</v>
      </c>
      <c r="AC742" s="67"/>
      <c r="AD742" s="55"/>
    </row>
    <row r="743" spans="1:30" s="52" customFormat="1">
      <c r="A743" s="103" t="s">
        <v>167</v>
      </c>
      <c r="B743" s="29">
        <v>309283</v>
      </c>
      <c r="C743" s="165">
        <f t="shared" si="1288"/>
        <v>25773.58</v>
      </c>
      <c r="D743" s="33"/>
      <c r="E743" s="10">
        <v>0.96009999999999995</v>
      </c>
      <c r="F743" s="10">
        <v>6.1999999999999998E-3</v>
      </c>
      <c r="G743" s="33"/>
      <c r="H743" s="33"/>
      <c r="I743" s="10">
        <v>1.9E-3</v>
      </c>
      <c r="J743" s="10">
        <v>4.4000000000000003E-3</v>
      </c>
      <c r="K743" s="33"/>
      <c r="L743" s="10">
        <v>1.2999999999999999E-3</v>
      </c>
      <c r="M743" s="33"/>
      <c r="N743" s="33"/>
      <c r="O743" s="33"/>
      <c r="P743" s="33"/>
      <c r="Q743" s="33"/>
      <c r="R743" s="33"/>
      <c r="S743" s="33"/>
      <c r="T743" s="33"/>
      <c r="U743" s="10">
        <v>2.6100000000000002E-2</v>
      </c>
      <c r="V743" s="33"/>
      <c r="W743" s="33"/>
      <c r="X743" s="33"/>
      <c r="Y743" s="33"/>
      <c r="Z743" s="33"/>
      <c r="AA743" s="33"/>
      <c r="AB743" s="33"/>
      <c r="AC743" s="67"/>
      <c r="AD743" s="55"/>
    </row>
    <row r="744" spans="1:30" s="52" customFormat="1">
      <c r="A744" s="102"/>
      <c r="B744" s="30"/>
      <c r="C744" s="165"/>
      <c r="D744" s="7">
        <f t="shared" ref="D744" si="1349">$C743*D743</f>
        <v>0</v>
      </c>
      <c r="E744" s="7">
        <f t="shared" ref="E744" si="1350">$C743*E743</f>
        <v>24745.214157999999</v>
      </c>
      <c r="F744" s="7">
        <f t="shared" ref="F744:O744" si="1351">$C743*F743</f>
        <v>159.79619600000001</v>
      </c>
      <c r="G744" s="7">
        <f t="shared" si="1351"/>
        <v>0</v>
      </c>
      <c r="H744" s="7">
        <f t="shared" si="1351"/>
        <v>0</v>
      </c>
      <c r="I744" s="7">
        <f t="shared" si="1351"/>
        <v>48.969802000000001</v>
      </c>
      <c r="J744" s="7">
        <f t="shared" si="1351"/>
        <v>113.40375200000001</v>
      </c>
      <c r="K744" s="7">
        <f t="shared" si="1351"/>
        <v>0</v>
      </c>
      <c r="L744" s="7">
        <f t="shared" si="1351"/>
        <v>33.505654</v>
      </c>
      <c r="M744" s="7">
        <f t="shared" si="1351"/>
        <v>0</v>
      </c>
      <c r="N744" s="7">
        <f t="shared" si="1351"/>
        <v>0</v>
      </c>
      <c r="O744" s="7">
        <f t="shared" si="1351"/>
        <v>0</v>
      </c>
      <c r="P744" s="7">
        <f t="shared" ref="P744" si="1352">$C743*P743</f>
        <v>0</v>
      </c>
      <c r="Q744" s="7">
        <f t="shared" ref="Q744" si="1353">$C743*Q743</f>
        <v>0</v>
      </c>
      <c r="R744" s="7">
        <f t="shared" ref="R744:AB744" si="1354">$C743*R743</f>
        <v>0</v>
      </c>
      <c r="S744" s="7">
        <f t="shared" si="1354"/>
        <v>0</v>
      </c>
      <c r="T744" s="7">
        <f t="shared" si="1354"/>
        <v>0</v>
      </c>
      <c r="U744" s="7">
        <f t="shared" si="1354"/>
        <v>672.69043800000009</v>
      </c>
      <c r="V744" s="7">
        <f t="shared" si="1354"/>
        <v>0</v>
      </c>
      <c r="W744" s="7">
        <f t="shared" si="1354"/>
        <v>0</v>
      </c>
      <c r="X744" s="7">
        <f t="shared" si="1354"/>
        <v>0</v>
      </c>
      <c r="Y744" s="7">
        <f t="shared" si="1354"/>
        <v>0</v>
      </c>
      <c r="Z744" s="7">
        <f t="shared" si="1354"/>
        <v>0</v>
      </c>
      <c r="AA744" s="7">
        <f t="shared" si="1354"/>
        <v>0</v>
      </c>
      <c r="AB744" s="7">
        <f t="shared" si="1354"/>
        <v>0</v>
      </c>
      <c r="AC744" s="67"/>
      <c r="AD744" s="55"/>
    </row>
    <row r="745" spans="1:30" s="52" customFormat="1">
      <c r="A745" s="96" t="s">
        <v>168</v>
      </c>
      <c r="B745" s="29">
        <v>1379674</v>
      </c>
      <c r="C745" s="165">
        <f t="shared" si="1288"/>
        <v>114972.83</v>
      </c>
      <c r="D745" s="38">
        <v>1.6500000000000001E-2</v>
      </c>
      <c r="E745" s="38">
        <v>0.1368</v>
      </c>
      <c r="F745" s="38">
        <v>5.7599999999999998E-2</v>
      </c>
      <c r="G745" s="38">
        <v>8.0399999999999999E-2</v>
      </c>
      <c r="H745" s="38">
        <v>4.1099999999999998E-2</v>
      </c>
      <c r="I745" s="38">
        <v>0.13389999999999999</v>
      </c>
      <c r="J745" s="38">
        <v>2.12E-2</v>
      </c>
      <c r="K745" s="38">
        <v>3.2500000000000001E-2</v>
      </c>
      <c r="L745" s="38">
        <v>1.7100000000000001E-2</v>
      </c>
      <c r="M745" s="38">
        <v>2.5999999999999999E-2</v>
      </c>
      <c r="N745" s="38">
        <v>0.13320000000000001</v>
      </c>
      <c r="O745" s="38">
        <v>1.89E-2</v>
      </c>
      <c r="P745" s="38">
        <v>0</v>
      </c>
      <c r="Q745" s="38">
        <v>3.8600000000000002E-2</v>
      </c>
      <c r="R745" s="38">
        <v>1.9E-2</v>
      </c>
      <c r="S745" s="38">
        <v>4.1999999999999997E-3</v>
      </c>
      <c r="T745" s="38">
        <v>5.3999999999999999E-2</v>
      </c>
      <c r="U745" s="38">
        <v>1.78E-2</v>
      </c>
      <c r="V745" s="38">
        <v>3.6700000000000003E-2</v>
      </c>
      <c r="W745" s="38">
        <v>4.7199999999999999E-2</v>
      </c>
      <c r="X745" s="38">
        <v>6.3899999999999998E-2</v>
      </c>
      <c r="Y745" s="38">
        <v>2.5999999999999999E-3</v>
      </c>
      <c r="Z745" s="5">
        <v>0</v>
      </c>
      <c r="AA745" s="5">
        <v>8.0000000000000004E-4</v>
      </c>
      <c r="AB745" s="5">
        <v>0</v>
      </c>
      <c r="AC745" s="67"/>
      <c r="AD745" s="55"/>
    </row>
    <row r="746" spans="1:30" s="52" customFormat="1">
      <c r="A746" s="97"/>
      <c r="B746" s="30"/>
      <c r="C746" s="165"/>
      <c r="D746" s="6">
        <f t="shared" ref="D746" si="1355">$C745*D745</f>
        <v>1897.0516950000001</v>
      </c>
      <c r="E746" s="6">
        <f t="shared" ref="E746" si="1356">$C745*E745</f>
        <v>15728.283144000001</v>
      </c>
      <c r="F746" s="6">
        <f t="shared" ref="F746:O746" si="1357">$C745*F745</f>
        <v>6622.4350079999995</v>
      </c>
      <c r="G746" s="6">
        <f t="shared" si="1357"/>
        <v>9243.8155320000005</v>
      </c>
      <c r="H746" s="6">
        <f t="shared" si="1357"/>
        <v>4725.3833129999994</v>
      </c>
      <c r="I746" s="6">
        <f t="shared" si="1357"/>
        <v>15394.861937</v>
      </c>
      <c r="J746" s="6">
        <f t="shared" si="1357"/>
        <v>2437.423996</v>
      </c>
      <c r="K746" s="6">
        <f t="shared" si="1357"/>
        <v>3736.6169750000004</v>
      </c>
      <c r="L746" s="6">
        <f t="shared" si="1357"/>
        <v>1966.0353930000001</v>
      </c>
      <c r="M746" s="6">
        <f t="shared" si="1357"/>
        <v>2989.29358</v>
      </c>
      <c r="N746" s="6">
        <f t="shared" si="1357"/>
        <v>15314.380956000001</v>
      </c>
      <c r="O746" s="6">
        <f t="shared" si="1357"/>
        <v>2172.9864870000001</v>
      </c>
      <c r="P746" s="6">
        <f t="shared" ref="P746" si="1358">$C745*P745</f>
        <v>0</v>
      </c>
      <c r="Q746" s="6">
        <f t="shared" ref="Q746" si="1359">$C745*Q745</f>
        <v>4437.9512380000006</v>
      </c>
      <c r="R746" s="6">
        <f t="shared" ref="R746:AB746" si="1360">$C745*R745</f>
        <v>2184.4837699999998</v>
      </c>
      <c r="S746" s="6">
        <f t="shared" si="1360"/>
        <v>482.88588599999997</v>
      </c>
      <c r="T746" s="6">
        <f t="shared" si="1360"/>
        <v>6208.5328200000004</v>
      </c>
      <c r="U746" s="6">
        <f t="shared" si="1360"/>
        <v>2046.516374</v>
      </c>
      <c r="V746" s="6">
        <f t="shared" si="1360"/>
        <v>4219.5028610000008</v>
      </c>
      <c r="W746" s="6">
        <f t="shared" si="1360"/>
        <v>5426.717576</v>
      </c>
      <c r="X746" s="6">
        <f t="shared" si="1360"/>
        <v>7346.7638369999995</v>
      </c>
      <c r="Y746" s="6">
        <f t="shared" si="1360"/>
        <v>298.92935799999998</v>
      </c>
      <c r="Z746" s="6">
        <f t="shared" si="1360"/>
        <v>0</v>
      </c>
      <c r="AA746" s="6">
        <f t="shared" si="1360"/>
        <v>91.97826400000001</v>
      </c>
      <c r="AB746" s="6">
        <f t="shared" si="1360"/>
        <v>0</v>
      </c>
      <c r="AC746" s="67"/>
      <c r="AD746" s="55"/>
    </row>
    <row r="747" spans="1:30" s="52" customFormat="1">
      <c r="A747" s="96" t="s">
        <v>448</v>
      </c>
      <c r="B747" s="29">
        <v>1379674</v>
      </c>
      <c r="C747" s="165">
        <f t="shared" si="1288"/>
        <v>114972.83</v>
      </c>
      <c r="D747" s="5"/>
      <c r="E747" s="5">
        <v>1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67"/>
      <c r="AD747" s="55"/>
    </row>
    <row r="748" spans="1:30" s="52" customFormat="1">
      <c r="A748" s="97"/>
      <c r="B748" s="12"/>
      <c r="C748" s="165"/>
      <c r="D748" s="6">
        <f t="shared" ref="D748" si="1361">$C747*D747</f>
        <v>0</v>
      </c>
      <c r="E748" s="6">
        <f t="shared" ref="E748" si="1362">$C747*E747</f>
        <v>114972.83</v>
      </c>
      <c r="F748" s="6">
        <f t="shared" ref="F748:O748" si="1363">$C747*F747</f>
        <v>0</v>
      </c>
      <c r="G748" s="6">
        <f t="shared" si="1363"/>
        <v>0</v>
      </c>
      <c r="H748" s="6">
        <f t="shared" si="1363"/>
        <v>0</v>
      </c>
      <c r="I748" s="6">
        <f t="shared" si="1363"/>
        <v>0</v>
      </c>
      <c r="J748" s="6">
        <f t="shared" si="1363"/>
        <v>0</v>
      </c>
      <c r="K748" s="6">
        <f t="shared" si="1363"/>
        <v>0</v>
      </c>
      <c r="L748" s="6">
        <f t="shared" si="1363"/>
        <v>0</v>
      </c>
      <c r="M748" s="6">
        <f t="shared" si="1363"/>
        <v>0</v>
      </c>
      <c r="N748" s="6">
        <f t="shared" si="1363"/>
        <v>0</v>
      </c>
      <c r="O748" s="6">
        <f t="shared" si="1363"/>
        <v>0</v>
      </c>
      <c r="P748" s="6">
        <f t="shared" ref="P748" si="1364">$C747*P747</f>
        <v>0</v>
      </c>
      <c r="Q748" s="6">
        <f t="shared" ref="Q748" si="1365">$C747*Q747</f>
        <v>0</v>
      </c>
      <c r="R748" s="6">
        <f t="shared" ref="R748:AB748" si="1366">$C747*R747</f>
        <v>0</v>
      </c>
      <c r="S748" s="6">
        <f t="shared" si="1366"/>
        <v>0</v>
      </c>
      <c r="T748" s="6">
        <f t="shared" si="1366"/>
        <v>0</v>
      </c>
      <c r="U748" s="6">
        <f t="shared" si="1366"/>
        <v>0</v>
      </c>
      <c r="V748" s="6">
        <f t="shared" si="1366"/>
        <v>0</v>
      </c>
      <c r="W748" s="6">
        <f t="shared" si="1366"/>
        <v>0</v>
      </c>
      <c r="X748" s="6">
        <f t="shared" si="1366"/>
        <v>0</v>
      </c>
      <c r="Y748" s="6">
        <f t="shared" si="1366"/>
        <v>0</v>
      </c>
      <c r="Z748" s="6">
        <f t="shared" si="1366"/>
        <v>0</v>
      </c>
      <c r="AA748" s="6">
        <f t="shared" si="1366"/>
        <v>0</v>
      </c>
      <c r="AB748" s="6">
        <f t="shared" si="1366"/>
        <v>0</v>
      </c>
      <c r="AC748" s="67"/>
      <c r="AD748" s="55"/>
    </row>
    <row r="749" spans="1:30" s="52" customFormat="1">
      <c r="A749" s="103" t="s">
        <v>169</v>
      </c>
      <c r="B749" s="29">
        <v>263671</v>
      </c>
      <c r="C749" s="165">
        <f t="shared" si="1288"/>
        <v>21972.58</v>
      </c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10">
        <v>0.753</v>
      </c>
      <c r="O749" s="33"/>
      <c r="P749" s="33"/>
      <c r="Q749" s="33"/>
      <c r="R749" s="33"/>
      <c r="S749" s="33"/>
      <c r="T749" s="33"/>
      <c r="U749" s="33"/>
      <c r="V749" s="10">
        <v>0.247</v>
      </c>
      <c r="W749" s="33"/>
      <c r="X749" s="33"/>
      <c r="Y749" s="33"/>
      <c r="Z749" s="33"/>
      <c r="AA749" s="33"/>
      <c r="AB749" s="33"/>
      <c r="AC749" s="67"/>
      <c r="AD749" s="55"/>
    </row>
    <row r="750" spans="1:30" s="52" customFormat="1">
      <c r="A750" s="102"/>
      <c r="B750" s="30"/>
      <c r="C750" s="165"/>
      <c r="D750" s="7">
        <f t="shared" ref="D750" si="1367">$C749*D749</f>
        <v>0</v>
      </c>
      <c r="E750" s="7">
        <f t="shared" ref="E750" si="1368">$C749*E749</f>
        <v>0</v>
      </c>
      <c r="F750" s="7">
        <f t="shared" ref="F750:O750" si="1369">$C749*F749</f>
        <v>0</v>
      </c>
      <c r="G750" s="7">
        <f t="shared" si="1369"/>
        <v>0</v>
      </c>
      <c r="H750" s="7">
        <f t="shared" si="1369"/>
        <v>0</v>
      </c>
      <c r="I750" s="7">
        <f t="shared" si="1369"/>
        <v>0</v>
      </c>
      <c r="J750" s="7">
        <f t="shared" si="1369"/>
        <v>0</v>
      </c>
      <c r="K750" s="7">
        <f t="shared" si="1369"/>
        <v>0</v>
      </c>
      <c r="L750" s="7">
        <f t="shared" si="1369"/>
        <v>0</v>
      </c>
      <c r="M750" s="7">
        <f t="shared" si="1369"/>
        <v>0</v>
      </c>
      <c r="N750" s="7">
        <f t="shared" si="1369"/>
        <v>16545.352740000002</v>
      </c>
      <c r="O750" s="7">
        <f t="shared" si="1369"/>
        <v>0</v>
      </c>
      <c r="P750" s="7">
        <f t="shared" ref="P750" si="1370">$C749*P749</f>
        <v>0</v>
      </c>
      <c r="Q750" s="7">
        <f t="shared" ref="Q750" si="1371">$C749*Q749</f>
        <v>0</v>
      </c>
      <c r="R750" s="7">
        <f t="shared" ref="R750:AB750" si="1372">$C749*R749</f>
        <v>0</v>
      </c>
      <c r="S750" s="7">
        <f t="shared" si="1372"/>
        <v>0</v>
      </c>
      <c r="T750" s="7">
        <f t="shared" si="1372"/>
        <v>0</v>
      </c>
      <c r="U750" s="7">
        <f t="shared" si="1372"/>
        <v>0</v>
      </c>
      <c r="V750" s="7">
        <f t="shared" si="1372"/>
        <v>5427.2272600000006</v>
      </c>
      <c r="W750" s="7">
        <f t="shared" si="1372"/>
        <v>0</v>
      </c>
      <c r="X750" s="7">
        <f t="shared" si="1372"/>
        <v>0</v>
      </c>
      <c r="Y750" s="7">
        <f t="shared" si="1372"/>
        <v>0</v>
      </c>
      <c r="Z750" s="7">
        <f t="shared" si="1372"/>
        <v>0</v>
      </c>
      <c r="AA750" s="7">
        <f t="shared" si="1372"/>
        <v>0</v>
      </c>
      <c r="AB750" s="7">
        <f t="shared" si="1372"/>
        <v>0</v>
      </c>
      <c r="AC750" s="67"/>
      <c r="AD750" s="55"/>
    </row>
    <row r="751" spans="1:30" s="52" customFormat="1">
      <c r="A751" s="103" t="s">
        <v>171</v>
      </c>
      <c r="B751" s="29">
        <v>257102</v>
      </c>
      <c r="C751" s="165">
        <f t="shared" si="1288"/>
        <v>21425.17</v>
      </c>
      <c r="D751" s="33"/>
      <c r="E751" s="10">
        <v>0.87219999999999998</v>
      </c>
      <c r="F751" s="10">
        <v>8.2199999999999995E-2</v>
      </c>
      <c r="G751" s="10">
        <v>3.5200000000000002E-2</v>
      </c>
      <c r="H751" s="33"/>
      <c r="I751" s="33"/>
      <c r="J751" s="33"/>
      <c r="K751" s="33"/>
      <c r="L751" s="10">
        <v>1.04E-2</v>
      </c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67"/>
      <c r="AD751" s="55"/>
    </row>
    <row r="752" spans="1:30" s="52" customFormat="1">
      <c r="A752" s="102"/>
      <c r="B752" s="30"/>
      <c r="C752" s="165"/>
      <c r="D752" s="7">
        <f t="shared" ref="D752" si="1373">$C751*D751</f>
        <v>0</v>
      </c>
      <c r="E752" s="7">
        <f t="shared" ref="E752" si="1374">$C751*E751</f>
        <v>18687.033273999998</v>
      </c>
      <c r="F752" s="7">
        <f t="shared" ref="F752:O752" si="1375">$C751*F751</f>
        <v>1761.1489739999997</v>
      </c>
      <c r="G752" s="7">
        <f t="shared" si="1375"/>
        <v>754.16598399999998</v>
      </c>
      <c r="H752" s="7">
        <f t="shared" si="1375"/>
        <v>0</v>
      </c>
      <c r="I752" s="7">
        <f t="shared" si="1375"/>
        <v>0</v>
      </c>
      <c r="J752" s="7">
        <f t="shared" si="1375"/>
        <v>0</v>
      </c>
      <c r="K752" s="7">
        <f t="shared" si="1375"/>
        <v>0</v>
      </c>
      <c r="L752" s="7">
        <f t="shared" si="1375"/>
        <v>222.82176799999996</v>
      </c>
      <c r="M752" s="7">
        <f t="shared" si="1375"/>
        <v>0</v>
      </c>
      <c r="N752" s="7">
        <f t="shared" si="1375"/>
        <v>0</v>
      </c>
      <c r="O752" s="7">
        <f t="shared" si="1375"/>
        <v>0</v>
      </c>
      <c r="P752" s="7">
        <f t="shared" ref="P752" si="1376">$C751*P751</f>
        <v>0</v>
      </c>
      <c r="Q752" s="7">
        <f t="shared" ref="Q752" si="1377">$C751*Q751</f>
        <v>0</v>
      </c>
      <c r="R752" s="7">
        <f t="shared" ref="R752:AB752" si="1378">$C751*R751</f>
        <v>0</v>
      </c>
      <c r="S752" s="7">
        <f t="shared" si="1378"/>
        <v>0</v>
      </c>
      <c r="T752" s="7">
        <f t="shared" si="1378"/>
        <v>0</v>
      </c>
      <c r="U752" s="7">
        <f t="shared" si="1378"/>
        <v>0</v>
      </c>
      <c r="V752" s="7">
        <f t="shared" si="1378"/>
        <v>0</v>
      </c>
      <c r="W752" s="7">
        <f t="shared" si="1378"/>
        <v>0</v>
      </c>
      <c r="X752" s="7">
        <f t="shared" si="1378"/>
        <v>0</v>
      </c>
      <c r="Y752" s="7">
        <f t="shared" si="1378"/>
        <v>0</v>
      </c>
      <c r="Z752" s="7">
        <f t="shared" si="1378"/>
        <v>0</v>
      </c>
      <c r="AA752" s="7">
        <f t="shared" si="1378"/>
        <v>0</v>
      </c>
      <c r="AB752" s="7">
        <f t="shared" si="1378"/>
        <v>0</v>
      </c>
      <c r="AC752" s="67"/>
      <c r="AD752" s="55"/>
    </row>
    <row r="753" spans="1:30" s="52" customFormat="1">
      <c r="A753" s="103" t="s">
        <v>172</v>
      </c>
      <c r="B753" s="29">
        <v>788996</v>
      </c>
      <c r="C753" s="165">
        <f t="shared" si="1288"/>
        <v>65749.67</v>
      </c>
      <c r="D753" s="33"/>
      <c r="E753" s="10">
        <v>0.92490000000000006</v>
      </c>
      <c r="F753" s="33"/>
      <c r="G753" s="33"/>
      <c r="H753" s="33"/>
      <c r="I753" s="33"/>
      <c r="J753" s="10">
        <v>7.51E-2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67"/>
      <c r="AD753" s="55"/>
    </row>
    <row r="754" spans="1:30" s="52" customFormat="1">
      <c r="A754" s="102"/>
      <c r="B754" s="30"/>
      <c r="C754" s="165"/>
      <c r="D754" s="7">
        <f t="shared" ref="D754" si="1379">$C753*D753</f>
        <v>0</v>
      </c>
      <c r="E754" s="7">
        <f t="shared" ref="E754" si="1380">$C753*E753</f>
        <v>60811.869783000002</v>
      </c>
      <c r="F754" s="7">
        <f t="shared" ref="F754:O754" si="1381">$C753*F753</f>
        <v>0</v>
      </c>
      <c r="G754" s="7">
        <f t="shared" si="1381"/>
        <v>0</v>
      </c>
      <c r="H754" s="7">
        <f t="shared" si="1381"/>
        <v>0</v>
      </c>
      <c r="I754" s="7">
        <f t="shared" si="1381"/>
        <v>0</v>
      </c>
      <c r="J754" s="7">
        <f t="shared" si="1381"/>
        <v>4937.800217</v>
      </c>
      <c r="K754" s="7">
        <f t="shared" si="1381"/>
        <v>0</v>
      </c>
      <c r="L754" s="7">
        <f t="shared" si="1381"/>
        <v>0</v>
      </c>
      <c r="M754" s="7">
        <f t="shared" si="1381"/>
        <v>0</v>
      </c>
      <c r="N754" s="7">
        <f t="shared" si="1381"/>
        <v>0</v>
      </c>
      <c r="O754" s="7">
        <f t="shared" si="1381"/>
        <v>0</v>
      </c>
      <c r="P754" s="7">
        <f t="shared" ref="P754" si="1382">$C753*P753</f>
        <v>0</v>
      </c>
      <c r="Q754" s="7">
        <f t="shared" ref="Q754" si="1383">$C753*Q753</f>
        <v>0</v>
      </c>
      <c r="R754" s="7">
        <f t="shared" ref="R754:AB754" si="1384">$C753*R753</f>
        <v>0</v>
      </c>
      <c r="S754" s="7">
        <f t="shared" si="1384"/>
        <v>0</v>
      </c>
      <c r="T754" s="7">
        <f t="shared" si="1384"/>
        <v>0</v>
      </c>
      <c r="U754" s="7">
        <f t="shared" si="1384"/>
        <v>0</v>
      </c>
      <c r="V754" s="7">
        <f t="shared" si="1384"/>
        <v>0</v>
      </c>
      <c r="W754" s="7">
        <f t="shared" si="1384"/>
        <v>0</v>
      </c>
      <c r="X754" s="7">
        <f t="shared" si="1384"/>
        <v>0</v>
      </c>
      <c r="Y754" s="7">
        <f t="shared" si="1384"/>
        <v>0</v>
      </c>
      <c r="Z754" s="7">
        <f t="shared" si="1384"/>
        <v>0</v>
      </c>
      <c r="AA754" s="7">
        <f t="shared" si="1384"/>
        <v>0</v>
      </c>
      <c r="AB754" s="7">
        <f t="shared" si="1384"/>
        <v>0</v>
      </c>
      <c r="AC754" s="67"/>
      <c r="AD754" s="55"/>
    </row>
    <row r="755" spans="1:30" s="52" customFormat="1">
      <c r="A755" s="103" t="s">
        <v>173</v>
      </c>
      <c r="B755" s="29">
        <v>589488</v>
      </c>
      <c r="C755" s="165">
        <f t="shared" si="1288"/>
        <v>49124</v>
      </c>
      <c r="D755" s="33"/>
      <c r="E755" s="10">
        <v>0.96009999999999995</v>
      </c>
      <c r="F755" s="10">
        <v>6.1999999999999998E-3</v>
      </c>
      <c r="G755" s="33"/>
      <c r="H755" s="33"/>
      <c r="I755" s="10">
        <v>1.9E-3</v>
      </c>
      <c r="J755" s="10">
        <v>4.4000000000000003E-3</v>
      </c>
      <c r="K755" s="33"/>
      <c r="L755" s="10">
        <v>1.2999999999999999E-3</v>
      </c>
      <c r="M755" s="33"/>
      <c r="N755" s="33"/>
      <c r="O755" s="33"/>
      <c r="P755" s="33"/>
      <c r="Q755" s="33"/>
      <c r="R755" s="33"/>
      <c r="S755" s="33"/>
      <c r="T755" s="33"/>
      <c r="U755" s="10">
        <v>2.6100000000000002E-2</v>
      </c>
      <c r="V755" s="33"/>
      <c r="W755" s="33"/>
      <c r="X755" s="33"/>
      <c r="Y755" s="33"/>
      <c r="Z755" s="33"/>
      <c r="AA755" s="33"/>
      <c r="AB755" s="33"/>
      <c r="AC755" s="67"/>
      <c r="AD755" s="55"/>
    </row>
    <row r="756" spans="1:30" s="52" customFormat="1">
      <c r="A756" s="102"/>
      <c r="B756" s="30"/>
      <c r="C756" s="165"/>
      <c r="D756" s="7">
        <f t="shared" ref="D756" si="1385">$C755*D755</f>
        <v>0</v>
      </c>
      <c r="E756" s="7">
        <f t="shared" ref="E756" si="1386">$C755*E755</f>
        <v>47163.952399999995</v>
      </c>
      <c r="F756" s="7">
        <f t="shared" ref="F756:O756" si="1387">$C755*F755</f>
        <v>304.56880000000001</v>
      </c>
      <c r="G756" s="7">
        <f t="shared" si="1387"/>
        <v>0</v>
      </c>
      <c r="H756" s="7">
        <f t="shared" si="1387"/>
        <v>0</v>
      </c>
      <c r="I756" s="7">
        <f t="shared" si="1387"/>
        <v>93.335599999999999</v>
      </c>
      <c r="J756" s="7">
        <f t="shared" si="1387"/>
        <v>216.1456</v>
      </c>
      <c r="K756" s="7">
        <f t="shared" si="1387"/>
        <v>0</v>
      </c>
      <c r="L756" s="7">
        <f t="shared" si="1387"/>
        <v>63.861199999999997</v>
      </c>
      <c r="M756" s="7">
        <f t="shared" si="1387"/>
        <v>0</v>
      </c>
      <c r="N756" s="7">
        <f t="shared" si="1387"/>
        <v>0</v>
      </c>
      <c r="O756" s="7">
        <f t="shared" si="1387"/>
        <v>0</v>
      </c>
      <c r="P756" s="7">
        <f t="shared" ref="P756" si="1388">$C755*P755</f>
        <v>0</v>
      </c>
      <c r="Q756" s="7">
        <f t="shared" ref="Q756" si="1389">$C755*Q755</f>
        <v>0</v>
      </c>
      <c r="R756" s="7">
        <f t="shared" ref="R756:AB756" si="1390">$C755*R755</f>
        <v>0</v>
      </c>
      <c r="S756" s="7">
        <f t="shared" si="1390"/>
        <v>0</v>
      </c>
      <c r="T756" s="7">
        <f t="shared" si="1390"/>
        <v>0</v>
      </c>
      <c r="U756" s="7">
        <f t="shared" si="1390"/>
        <v>1282.1364000000001</v>
      </c>
      <c r="V756" s="7">
        <f t="shared" si="1390"/>
        <v>0</v>
      </c>
      <c r="W756" s="7">
        <f t="shared" si="1390"/>
        <v>0</v>
      </c>
      <c r="X756" s="7">
        <f t="shared" si="1390"/>
        <v>0</v>
      </c>
      <c r="Y756" s="7">
        <f t="shared" si="1390"/>
        <v>0</v>
      </c>
      <c r="Z756" s="7">
        <f t="shared" si="1390"/>
        <v>0</v>
      </c>
      <c r="AA756" s="7">
        <f t="shared" si="1390"/>
        <v>0</v>
      </c>
      <c r="AB756" s="7">
        <f t="shared" si="1390"/>
        <v>0</v>
      </c>
      <c r="AC756" s="67"/>
      <c r="AD756" s="55"/>
    </row>
    <row r="757" spans="1:30" s="52" customFormat="1">
      <c r="A757" s="103" t="s">
        <v>174</v>
      </c>
      <c r="B757" s="29">
        <v>938890</v>
      </c>
      <c r="C757" s="165">
        <f t="shared" si="1288"/>
        <v>78240.83</v>
      </c>
      <c r="D757" s="33"/>
      <c r="E757" s="10">
        <v>0.68159999999999998</v>
      </c>
      <c r="F757" s="33"/>
      <c r="G757" s="10">
        <v>0.25269999999999998</v>
      </c>
      <c r="H757" s="33"/>
      <c r="I757" s="33"/>
      <c r="J757" s="10">
        <v>3.8800000000000001E-2</v>
      </c>
      <c r="K757" s="10">
        <v>1.0999999999999999E-2</v>
      </c>
      <c r="L757" s="33"/>
      <c r="M757" s="33"/>
      <c r="N757" s="33"/>
      <c r="O757" s="33"/>
      <c r="P757" s="33"/>
      <c r="Q757" s="33"/>
      <c r="R757" s="33"/>
      <c r="S757" s="33"/>
      <c r="T757" s="33"/>
      <c r="U757" s="10">
        <v>1.5900000000000001E-2</v>
      </c>
      <c r="V757" s="33"/>
      <c r="W757" s="33"/>
      <c r="X757" s="33"/>
      <c r="Y757" s="33"/>
      <c r="Z757" s="33"/>
      <c r="AA757" s="33"/>
      <c r="AB757" s="33"/>
      <c r="AC757" s="67"/>
      <c r="AD757" s="55"/>
    </row>
    <row r="758" spans="1:30" s="52" customFormat="1">
      <c r="A758" s="102"/>
      <c r="B758" s="30"/>
      <c r="C758" s="165"/>
      <c r="D758" s="7">
        <f t="shared" ref="D758" si="1391">$C757*D757</f>
        <v>0</v>
      </c>
      <c r="E758" s="7">
        <f t="shared" ref="E758" si="1392">$C757*E757</f>
        <v>53328.949728</v>
      </c>
      <c r="F758" s="7">
        <f t="shared" ref="F758:O758" si="1393">$C757*F757</f>
        <v>0</v>
      </c>
      <c r="G758" s="7">
        <f t="shared" si="1393"/>
        <v>19771.457740999998</v>
      </c>
      <c r="H758" s="7">
        <f t="shared" si="1393"/>
        <v>0</v>
      </c>
      <c r="I758" s="7">
        <f t="shared" si="1393"/>
        <v>0</v>
      </c>
      <c r="J758" s="7">
        <f t="shared" si="1393"/>
        <v>3035.7442040000001</v>
      </c>
      <c r="K758" s="7">
        <f t="shared" si="1393"/>
        <v>860.64913000000001</v>
      </c>
      <c r="L758" s="7">
        <f t="shared" si="1393"/>
        <v>0</v>
      </c>
      <c r="M758" s="7">
        <f t="shared" si="1393"/>
        <v>0</v>
      </c>
      <c r="N758" s="7">
        <f t="shared" si="1393"/>
        <v>0</v>
      </c>
      <c r="O758" s="7">
        <f t="shared" si="1393"/>
        <v>0</v>
      </c>
      <c r="P758" s="7">
        <f t="shared" ref="P758" si="1394">$C757*P757</f>
        <v>0</v>
      </c>
      <c r="Q758" s="7">
        <f t="shared" ref="Q758" si="1395">$C757*Q757</f>
        <v>0</v>
      </c>
      <c r="R758" s="7">
        <f t="shared" ref="R758:AB758" si="1396">$C757*R757</f>
        <v>0</v>
      </c>
      <c r="S758" s="7">
        <f t="shared" si="1396"/>
        <v>0</v>
      </c>
      <c r="T758" s="7">
        <f t="shared" si="1396"/>
        <v>0</v>
      </c>
      <c r="U758" s="7">
        <f t="shared" si="1396"/>
        <v>1244.0291970000001</v>
      </c>
      <c r="V758" s="7">
        <f t="shared" si="1396"/>
        <v>0</v>
      </c>
      <c r="W758" s="7">
        <f t="shared" si="1396"/>
        <v>0</v>
      </c>
      <c r="X758" s="7">
        <f t="shared" si="1396"/>
        <v>0</v>
      </c>
      <c r="Y758" s="7">
        <f t="shared" si="1396"/>
        <v>0</v>
      </c>
      <c r="Z758" s="7">
        <f t="shared" si="1396"/>
        <v>0</v>
      </c>
      <c r="AA758" s="7">
        <f t="shared" si="1396"/>
        <v>0</v>
      </c>
      <c r="AB758" s="7">
        <f t="shared" si="1396"/>
        <v>0</v>
      </c>
      <c r="AC758" s="67"/>
      <c r="AD758" s="55"/>
    </row>
    <row r="759" spans="1:30" s="52" customFormat="1">
      <c r="A759" s="103" t="s">
        <v>202</v>
      </c>
      <c r="B759" s="29">
        <v>3232303</v>
      </c>
      <c r="C759" s="165">
        <f t="shared" si="1288"/>
        <v>269358.58</v>
      </c>
      <c r="D759" s="5"/>
      <c r="E759" s="5">
        <v>0.89970000000000006</v>
      </c>
      <c r="F759" s="5"/>
      <c r="G759" s="5"/>
      <c r="H759" s="5"/>
      <c r="I759" s="5"/>
      <c r="J759" s="5">
        <v>0.1003</v>
      </c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67"/>
      <c r="AD759" s="55"/>
    </row>
    <row r="760" spans="1:30" s="52" customFormat="1">
      <c r="A760" s="102"/>
      <c r="B760" s="30"/>
      <c r="C760" s="165"/>
      <c r="D760" s="7">
        <f t="shared" ref="D760" si="1397">$C759*D759</f>
        <v>0</v>
      </c>
      <c r="E760" s="7">
        <f t="shared" ref="E760" si="1398">$C759*E759</f>
        <v>242341.91442600003</v>
      </c>
      <c r="F760" s="7">
        <f t="shared" ref="F760:O760" si="1399">$C759*F759</f>
        <v>0</v>
      </c>
      <c r="G760" s="7">
        <f t="shared" si="1399"/>
        <v>0</v>
      </c>
      <c r="H760" s="7">
        <f t="shared" si="1399"/>
        <v>0</v>
      </c>
      <c r="I760" s="7">
        <f t="shared" si="1399"/>
        <v>0</v>
      </c>
      <c r="J760" s="7">
        <f t="shared" si="1399"/>
        <v>27016.665574000002</v>
      </c>
      <c r="K760" s="7">
        <f t="shared" si="1399"/>
        <v>0</v>
      </c>
      <c r="L760" s="7">
        <f t="shared" si="1399"/>
        <v>0</v>
      </c>
      <c r="M760" s="7">
        <f t="shared" si="1399"/>
        <v>0</v>
      </c>
      <c r="N760" s="7">
        <f t="shared" si="1399"/>
        <v>0</v>
      </c>
      <c r="O760" s="7">
        <f t="shared" si="1399"/>
        <v>0</v>
      </c>
      <c r="P760" s="7">
        <f t="shared" ref="P760" si="1400">$C759*P759</f>
        <v>0</v>
      </c>
      <c r="Q760" s="7">
        <f t="shared" ref="Q760" si="1401">$C759*Q759</f>
        <v>0</v>
      </c>
      <c r="R760" s="7">
        <f t="shared" ref="R760:AB760" si="1402">$C759*R759</f>
        <v>0</v>
      </c>
      <c r="S760" s="7">
        <f t="shared" si="1402"/>
        <v>0</v>
      </c>
      <c r="T760" s="7">
        <f t="shared" si="1402"/>
        <v>0</v>
      </c>
      <c r="U760" s="7">
        <f t="shared" si="1402"/>
        <v>0</v>
      </c>
      <c r="V760" s="7">
        <f t="shared" si="1402"/>
        <v>0</v>
      </c>
      <c r="W760" s="7">
        <f t="shared" si="1402"/>
        <v>0</v>
      </c>
      <c r="X760" s="7">
        <f t="shared" si="1402"/>
        <v>0</v>
      </c>
      <c r="Y760" s="7">
        <f t="shared" si="1402"/>
        <v>0</v>
      </c>
      <c r="Z760" s="7">
        <f t="shared" si="1402"/>
        <v>0</v>
      </c>
      <c r="AA760" s="7">
        <f t="shared" si="1402"/>
        <v>0</v>
      </c>
      <c r="AB760" s="7">
        <f t="shared" si="1402"/>
        <v>0</v>
      </c>
      <c r="AC760" s="67"/>
      <c r="AD760" s="55"/>
    </row>
    <row r="761" spans="1:30" s="52" customFormat="1">
      <c r="A761" s="103" t="s">
        <v>203</v>
      </c>
      <c r="B761" s="29">
        <v>1430605</v>
      </c>
      <c r="C761" s="165">
        <f t="shared" si="1288"/>
        <v>119217.08</v>
      </c>
      <c r="D761" s="5"/>
      <c r="E761" s="5">
        <v>0.96009999999999995</v>
      </c>
      <c r="F761" s="5">
        <v>6.1999999999999998E-3</v>
      </c>
      <c r="G761" s="5"/>
      <c r="H761" s="5"/>
      <c r="I761" s="5">
        <v>1.9E-3</v>
      </c>
      <c r="J761" s="5">
        <v>4.4000000000000003E-3</v>
      </c>
      <c r="K761" s="5"/>
      <c r="L761" s="5">
        <v>1.2999999999999999E-3</v>
      </c>
      <c r="M761" s="5"/>
      <c r="N761" s="5"/>
      <c r="O761" s="5"/>
      <c r="P761" s="5"/>
      <c r="Q761" s="5"/>
      <c r="R761" s="5"/>
      <c r="S761" s="5"/>
      <c r="T761" s="5"/>
      <c r="U761" s="5">
        <v>2.6100000000000002E-2</v>
      </c>
      <c r="V761" s="5"/>
      <c r="W761" s="5"/>
      <c r="X761" s="5"/>
      <c r="Y761" s="5"/>
      <c r="Z761" s="5"/>
      <c r="AA761" s="5"/>
      <c r="AB761" s="5"/>
      <c r="AC761" s="67"/>
      <c r="AD761" s="55"/>
    </row>
    <row r="762" spans="1:30" s="52" customFormat="1">
      <c r="A762" s="102"/>
      <c r="B762" s="85"/>
      <c r="C762" s="165"/>
      <c r="D762" s="7">
        <f t="shared" ref="D762" si="1403">$C761*D761</f>
        <v>0</v>
      </c>
      <c r="E762" s="7">
        <f t="shared" ref="E762" si="1404">$C761*E761</f>
        <v>114460.318508</v>
      </c>
      <c r="F762" s="7">
        <f t="shared" ref="F762:O762" si="1405">$C761*F761</f>
        <v>739.14589599999999</v>
      </c>
      <c r="G762" s="7">
        <f t="shared" si="1405"/>
        <v>0</v>
      </c>
      <c r="H762" s="7">
        <f t="shared" si="1405"/>
        <v>0</v>
      </c>
      <c r="I762" s="7">
        <f t="shared" si="1405"/>
        <v>226.512452</v>
      </c>
      <c r="J762" s="7">
        <f t="shared" si="1405"/>
        <v>524.55515200000002</v>
      </c>
      <c r="K762" s="7">
        <f t="shared" si="1405"/>
        <v>0</v>
      </c>
      <c r="L762" s="7">
        <f t="shared" si="1405"/>
        <v>154.982204</v>
      </c>
      <c r="M762" s="7">
        <f t="shared" si="1405"/>
        <v>0</v>
      </c>
      <c r="N762" s="7">
        <f t="shared" si="1405"/>
        <v>0</v>
      </c>
      <c r="O762" s="7">
        <f t="shared" si="1405"/>
        <v>0</v>
      </c>
      <c r="P762" s="7">
        <f t="shared" ref="P762" si="1406">$C761*P761</f>
        <v>0</v>
      </c>
      <c r="Q762" s="7">
        <f t="shared" ref="Q762" si="1407">$C761*Q761</f>
        <v>0</v>
      </c>
      <c r="R762" s="7">
        <f t="shared" ref="R762:AB762" si="1408">$C761*R761</f>
        <v>0</v>
      </c>
      <c r="S762" s="7">
        <f t="shared" si="1408"/>
        <v>0</v>
      </c>
      <c r="T762" s="7">
        <f t="shared" si="1408"/>
        <v>0</v>
      </c>
      <c r="U762" s="7">
        <f t="shared" si="1408"/>
        <v>3111.5657880000003</v>
      </c>
      <c r="V762" s="7">
        <f t="shared" si="1408"/>
        <v>0</v>
      </c>
      <c r="W762" s="7">
        <f t="shared" si="1408"/>
        <v>0</v>
      </c>
      <c r="X762" s="7">
        <f t="shared" si="1408"/>
        <v>0</v>
      </c>
      <c r="Y762" s="7">
        <f t="shared" si="1408"/>
        <v>0</v>
      </c>
      <c r="Z762" s="7">
        <f t="shared" si="1408"/>
        <v>0</v>
      </c>
      <c r="AA762" s="7">
        <f t="shared" si="1408"/>
        <v>0</v>
      </c>
      <c r="AB762" s="7">
        <f t="shared" si="1408"/>
        <v>0</v>
      </c>
      <c r="AC762" s="67"/>
      <c r="AD762" s="55"/>
    </row>
    <row r="763" spans="1:30" s="52" customFormat="1">
      <c r="A763" s="103" t="s">
        <v>204</v>
      </c>
      <c r="B763" s="29">
        <v>1904642</v>
      </c>
      <c r="C763" s="165">
        <f t="shared" si="1288"/>
        <v>158720.17000000001</v>
      </c>
      <c r="D763" s="5"/>
      <c r="E763" s="5">
        <v>0.96009999999999995</v>
      </c>
      <c r="F763" s="5">
        <v>6.1999999999999998E-3</v>
      </c>
      <c r="G763" s="5"/>
      <c r="H763" s="5"/>
      <c r="I763" s="5">
        <v>1.9E-3</v>
      </c>
      <c r="J763" s="5">
        <v>4.4000000000000003E-3</v>
      </c>
      <c r="K763" s="5"/>
      <c r="L763" s="5">
        <v>1.2999999999999999E-3</v>
      </c>
      <c r="M763" s="5"/>
      <c r="N763" s="5"/>
      <c r="O763" s="5"/>
      <c r="P763" s="5"/>
      <c r="Q763" s="5"/>
      <c r="R763" s="5"/>
      <c r="S763" s="5"/>
      <c r="T763" s="5"/>
      <c r="U763" s="5">
        <v>2.6100000000000002E-2</v>
      </c>
      <c r="V763" s="5"/>
      <c r="W763" s="5"/>
      <c r="X763" s="5"/>
      <c r="Y763" s="5"/>
      <c r="Z763" s="5"/>
      <c r="AA763" s="5"/>
      <c r="AB763" s="5"/>
      <c r="AC763" s="67"/>
      <c r="AD763" s="55"/>
    </row>
    <row r="764" spans="1:30" s="52" customFormat="1">
      <c r="A764" s="102"/>
      <c r="B764" s="30"/>
      <c r="C764" s="165"/>
      <c r="D764" s="7">
        <f t="shared" ref="D764" si="1409">$C763*D763</f>
        <v>0</v>
      </c>
      <c r="E764" s="7">
        <f t="shared" ref="E764" si="1410">$C763*E763</f>
        <v>152387.23521700001</v>
      </c>
      <c r="F764" s="7">
        <f t="shared" ref="F764:O764" si="1411">$C763*F763</f>
        <v>984.06505400000003</v>
      </c>
      <c r="G764" s="7">
        <f t="shared" si="1411"/>
        <v>0</v>
      </c>
      <c r="H764" s="7">
        <f t="shared" si="1411"/>
        <v>0</v>
      </c>
      <c r="I764" s="7">
        <f t="shared" si="1411"/>
        <v>301.56832300000002</v>
      </c>
      <c r="J764" s="7">
        <f t="shared" si="1411"/>
        <v>698.3687480000001</v>
      </c>
      <c r="K764" s="7">
        <f t="shared" si="1411"/>
        <v>0</v>
      </c>
      <c r="L764" s="7">
        <f t="shared" si="1411"/>
        <v>206.33622099999999</v>
      </c>
      <c r="M764" s="7">
        <f t="shared" si="1411"/>
        <v>0</v>
      </c>
      <c r="N764" s="7">
        <f t="shared" si="1411"/>
        <v>0</v>
      </c>
      <c r="O764" s="7">
        <f t="shared" si="1411"/>
        <v>0</v>
      </c>
      <c r="P764" s="7">
        <f t="shared" ref="P764" si="1412">$C763*P763</f>
        <v>0</v>
      </c>
      <c r="Q764" s="7">
        <f t="shared" ref="Q764" si="1413">$C763*Q763</f>
        <v>0</v>
      </c>
      <c r="R764" s="7">
        <f t="shared" ref="R764:AB764" si="1414">$C763*R763</f>
        <v>0</v>
      </c>
      <c r="S764" s="7">
        <f t="shared" si="1414"/>
        <v>0</v>
      </c>
      <c r="T764" s="7">
        <f t="shared" si="1414"/>
        <v>0</v>
      </c>
      <c r="U764" s="7">
        <f t="shared" si="1414"/>
        <v>4142.5964370000002</v>
      </c>
      <c r="V764" s="7">
        <f t="shared" si="1414"/>
        <v>0</v>
      </c>
      <c r="W764" s="7">
        <f t="shared" si="1414"/>
        <v>0</v>
      </c>
      <c r="X764" s="7">
        <f t="shared" si="1414"/>
        <v>0</v>
      </c>
      <c r="Y764" s="7">
        <f t="shared" si="1414"/>
        <v>0</v>
      </c>
      <c r="Z764" s="7">
        <f t="shared" si="1414"/>
        <v>0</v>
      </c>
      <c r="AA764" s="7">
        <f t="shared" si="1414"/>
        <v>0</v>
      </c>
      <c r="AB764" s="7">
        <f t="shared" si="1414"/>
        <v>0</v>
      </c>
      <c r="AC764" s="67"/>
      <c r="AD764" s="55"/>
    </row>
    <row r="765" spans="1:30" s="52" customFormat="1">
      <c r="A765" s="103" t="s">
        <v>205</v>
      </c>
      <c r="B765" s="29">
        <v>21351143</v>
      </c>
      <c r="C765" s="165">
        <f t="shared" si="1288"/>
        <v>1779261.92</v>
      </c>
      <c r="D765" s="5"/>
      <c r="E765" s="5">
        <v>0.88390000000000002</v>
      </c>
      <c r="F765" s="5">
        <v>7.1199999999999999E-2</v>
      </c>
      <c r="G765" s="5">
        <v>2.8899999999999999E-2</v>
      </c>
      <c r="H765" s="5"/>
      <c r="I765" s="5"/>
      <c r="J765" s="5"/>
      <c r="K765" s="5">
        <v>1.5800000000000002E-2</v>
      </c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>
        <v>2.0000000000000001E-4</v>
      </c>
      <c r="W765" s="5"/>
      <c r="X765" s="5"/>
      <c r="Y765" s="5"/>
      <c r="Z765" s="5"/>
      <c r="AA765" s="5"/>
      <c r="AB765" s="5"/>
      <c r="AC765" s="67"/>
      <c r="AD765" s="55"/>
    </row>
    <row r="766" spans="1:30" s="52" customFormat="1">
      <c r="A766" s="102"/>
      <c r="B766" s="30"/>
      <c r="C766" s="165"/>
      <c r="D766" s="7">
        <f t="shared" ref="D766" si="1415">$C765*D765</f>
        <v>0</v>
      </c>
      <c r="E766" s="7">
        <f t="shared" ref="E766" si="1416">$C765*E765</f>
        <v>1572689.611088</v>
      </c>
      <c r="F766" s="7">
        <f>$C765*F765</f>
        <v>126683.44870399999</v>
      </c>
      <c r="G766" s="7">
        <f>$C765*G765</f>
        <v>51420.669487999992</v>
      </c>
      <c r="H766" s="7">
        <f>$C765*H765</f>
        <v>0</v>
      </c>
      <c r="I766" s="7">
        <f>$C765*I765</f>
        <v>0</v>
      </c>
      <c r="J766" s="7">
        <f>$C765*J765</f>
        <v>0</v>
      </c>
      <c r="K766" s="7">
        <f t="shared" ref="K766" si="1417">$C765*K765</f>
        <v>28112.338336000001</v>
      </c>
      <c r="L766" s="7">
        <f t="shared" ref="L766" si="1418">$C765*L765</f>
        <v>0</v>
      </c>
      <c r="M766" s="7">
        <f t="shared" ref="M766:AB766" si="1419">$C765*M765</f>
        <v>0</v>
      </c>
      <c r="N766" s="7">
        <f t="shared" si="1419"/>
        <v>0</v>
      </c>
      <c r="O766" s="7">
        <f t="shared" si="1419"/>
        <v>0</v>
      </c>
      <c r="P766" s="7">
        <f t="shared" si="1419"/>
        <v>0</v>
      </c>
      <c r="Q766" s="7">
        <f t="shared" si="1419"/>
        <v>0</v>
      </c>
      <c r="R766" s="7">
        <f t="shared" si="1419"/>
        <v>0</v>
      </c>
      <c r="S766" s="7">
        <f t="shared" si="1419"/>
        <v>0</v>
      </c>
      <c r="T766" s="7">
        <f t="shared" si="1419"/>
        <v>0</v>
      </c>
      <c r="U766" s="7">
        <f t="shared" si="1419"/>
        <v>0</v>
      </c>
      <c r="V766" s="7">
        <f t="shared" si="1419"/>
        <v>355.85238400000003</v>
      </c>
      <c r="W766" s="7">
        <f t="shared" si="1419"/>
        <v>0</v>
      </c>
      <c r="X766" s="7">
        <f t="shared" si="1419"/>
        <v>0</v>
      </c>
      <c r="Y766" s="7">
        <f t="shared" si="1419"/>
        <v>0</v>
      </c>
      <c r="Z766" s="7">
        <f t="shared" si="1419"/>
        <v>0</v>
      </c>
      <c r="AA766" s="7">
        <f t="shared" si="1419"/>
        <v>0</v>
      </c>
      <c r="AB766" s="7">
        <f t="shared" si="1419"/>
        <v>0</v>
      </c>
      <c r="AC766" s="67"/>
      <c r="AD766" s="55"/>
    </row>
    <row r="767" spans="1:30" s="52" customFormat="1">
      <c r="A767" s="103" t="s">
        <v>206</v>
      </c>
      <c r="B767" s="29">
        <v>6141768</v>
      </c>
      <c r="C767" s="165">
        <f t="shared" si="1288"/>
        <v>511814</v>
      </c>
      <c r="D767" s="5"/>
      <c r="E767" s="5">
        <v>0.91920000000000002</v>
      </c>
      <c r="F767" s="5">
        <v>2.1899999999999999E-2</v>
      </c>
      <c r="G767" s="5">
        <v>1.14E-2</v>
      </c>
      <c r="H767" s="5">
        <v>2.9999999999999997E-4</v>
      </c>
      <c r="I767" s="5"/>
      <c r="J767" s="5"/>
      <c r="K767" s="5">
        <v>3.5999999999999997E-2</v>
      </c>
      <c r="L767" s="5">
        <v>1.0800000000000001E-2</v>
      </c>
      <c r="M767" s="5"/>
      <c r="N767" s="5"/>
      <c r="O767" s="5"/>
      <c r="P767" s="5"/>
      <c r="Q767" s="5"/>
      <c r="R767" s="5"/>
      <c r="S767" s="5"/>
      <c r="T767" s="5"/>
      <c r="U767" s="5"/>
      <c r="V767" s="5">
        <v>4.0000000000000002E-4</v>
      </c>
      <c r="W767" s="5"/>
      <c r="X767" s="5"/>
      <c r="Y767" s="5"/>
      <c r="Z767" s="5"/>
      <c r="AA767" s="5"/>
      <c r="AB767" s="5"/>
      <c r="AC767" s="67"/>
      <c r="AD767" s="55"/>
    </row>
    <row r="768" spans="1:30" s="52" customFormat="1">
      <c r="A768" s="102"/>
      <c r="B768" s="30"/>
      <c r="C768" s="165"/>
      <c r="D768" s="7">
        <f t="shared" ref="D768" si="1420">$C767*D767</f>
        <v>0</v>
      </c>
      <c r="E768" s="7">
        <f t="shared" ref="E768" si="1421">$C767*E767</f>
        <v>470459.42879999999</v>
      </c>
      <c r="F768" s="7">
        <f t="shared" ref="F768:O768" si="1422">$C767*F767</f>
        <v>11208.7266</v>
      </c>
      <c r="G768" s="7">
        <f t="shared" si="1422"/>
        <v>5834.6796000000004</v>
      </c>
      <c r="H768" s="7">
        <f t="shared" si="1422"/>
        <v>153.54419999999999</v>
      </c>
      <c r="I768" s="7">
        <f t="shared" si="1422"/>
        <v>0</v>
      </c>
      <c r="J768" s="7">
        <f t="shared" si="1422"/>
        <v>0</v>
      </c>
      <c r="K768" s="7">
        <f t="shared" si="1422"/>
        <v>18425.304</v>
      </c>
      <c r="L768" s="7">
        <f t="shared" si="1422"/>
        <v>5527.5911999999998</v>
      </c>
      <c r="M768" s="7">
        <f t="shared" si="1422"/>
        <v>0</v>
      </c>
      <c r="N768" s="7">
        <f t="shared" si="1422"/>
        <v>0</v>
      </c>
      <c r="O768" s="7">
        <f t="shared" si="1422"/>
        <v>0</v>
      </c>
      <c r="P768" s="7">
        <f t="shared" ref="P768" si="1423">$C767*P767</f>
        <v>0</v>
      </c>
      <c r="Q768" s="7">
        <f t="shared" ref="Q768" si="1424">$C767*Q767</f>
        <v>0</v>
      </c>
      <c r="R768" s="7">
        <f t="shared" ref="R768:AB768" si="1425">$C767*R767</f>
        <v>0</v>
      </c>
      <c r="S768" s="7">
        <f t="shared" si="1425"/>
        <v>0</v>
      </c>
      <c r="T768" s="7">
        <f t="shared" si="1425"/>
        <v>0</v>
      </c>
      <c r="U768" s="7">
        <f t="shared" si="1425"/>
        <v>0</v>
      </c>
      <c r="V768" s="7">
        <f t="shared" si="1425"/>
        <v>204.72560000000001</v>
      </c>
      <c r="W768" s="7">
        <f t="shared" si="1425"/>
        <v>0</v>
      </c>
      <c r="X768" s="7">
        <f t="shared" si="1425"/>
        <v>0</v>
      </c>
      <c r="Y768" s="7">
        <f t="shared" si="1425"/>
        <v>0</v>
      </c>
      <c r="Z768" s="7">
        <f t="shared" si="1425"/>
        <v>0</v>
      </c>
      <c r="AA768" s="7">
        <f t="shared" si="1425"/>
        <v>0</v>
      </c>
      <c r="AB768" s="7">
        <f t="shared" si="1425"/>
        <v>0</v>
      </c>
      <c r="AC768" s="67"/>
      <c r="AD768" s="55"/>
    </row>
    <row r="769" spans="1:30" s="52" customFormat="1">
      <c r="A769" s="96" t="s">
        <v>207</v>
      </c>
      <c r="B769" s="29">
        <v>4065526</v>
      </c>
      <c r="C769" s="165">
        <f t="shared" si="1288"/>
        <v>338793.83</v>
      </c>
      <c r="D769" s="38">
        <v>1.6500000000000001E-2</v>
      </c>
      <c r="E769" s="38">
        <v>0.1368</v>
      </c>
      <c r="F769" s="38">
        <v>5.7599999999999998E-2</v>
      </c>
      <c r="G769" s="38">
        <v>8.0399999999999999E-2</v>
      </c>
      <c r="H769" s="38">
        <v>4.1099999999999998E-2</v>
      </c>
      <c r="I769" s="38">
        <v>0.13389999999999999</v>
      </c>
      <c r="J769" s="38">
        <v>2.12E-2</v>
      </c>
      <c r="K769" s="38">
        <v>3.2500000000000001E-2</v>
      </c>
      <c r="L769" s="38">
        <v>1.7100000000000001E-2</v>
      </c>
      <c r="M769" s="38">
        <v>2.5999999999999999E-2</v>
      </c>
      <c r="N769" s="38">
        <v>0.13320000000000001</v>
      </c>
      <c r="O769" s="38">
        <v>1.89E-2</v>
      </c>
      <c r="P769" s="38">
        <v>0</v>
      </c>
      <c r="Q769" s="38">
        <v>3.8600000000000002E-2</v>
      </c>
      <c r="R769" s="38">
        <v>1.9E-2</v>
      </c>
      <c r="S769" s="38">
        <v>4.1999999999999997E-3</v>
      </c>
      <c r="T769" s="38">
        <v>5.3999999999999999E-2</v>
      </c>
      <c r="U769" s="38">
        <v>1.78E-2</v>
      </c>
      <c r="V769" s="38">
        <v>3.6700000000000003E-2</v>
      </c>
      <c r="W769" s="38">
        <v>4.7199999999999999E-2</v>
      </c>
      <c r="X769" s="38">
        <v>6.3899999999999998E-2</v>
      </c>
      <c r="Y769" s="38">
        <v>2.5999999999999999E-3</v>
      </c>
      <c r="Z769" s="5">
        <v>0</v>
      </c>
      <c r="AA769" s="5">
        <v>8.0000000000000004E-4</v>
      </c>
      <c r="AB769" s="5">
        <v>0</v>
      </c>
      <c r="AC769" s="67"/>
      <c r="AD769" s="55"/>
    </row>
    <row r="770" spans="1:30" s="52" customFormat="1">
      <c r="A770" s="97"/>
      <c r="B770" s="30"/>
      <c r="C770" s="165"/>
      <c r="D770" s="6">
        <f t="shared" ref="D770" si="1426">$C769*D769</f>
        <v>5590.0981950000005</v>
      </c>
      <c r="E770" s="6">
        <f t="shared" ref="E770" si="1427">$C769*E769</f>
        <v>46346.995944000002</v>
      </c>
      <c r="F770" s="6">
        <f t="shared" ref="F770:O770" si="1428">$C769*F769</f>
        <v>19514.524608</v>
      </c>
      <c r="G770" s="6">
        <f t="shared" si="1428"/>
        <v>27239.023932</v>
      </c>
      <c r="H770" s="6">
        <f t="shared" si="1428"/>
        <v>13924.426412999999</v>
      </c>
      <c r="I770" s="6">
        <f t="shared" si="1428"/>
        <v>45364.493837000002</v>
      </c>
      <c r="J770" s="6">
        <f t="shared" si="1428"/>
        <v>7182.429196</v>
      </c>
      <c r="K770" s="6">
        <f t="shared" si="1428"/>
        <v>11010.799475000002</v>
      </c>
      <c r="L770" s="6">
        <f t="shared" si="1428"/>
        <v>5793.3744930000003</v>
      </c>
      <c r="M770" s="6">
        <f t="shared" si="1428"/>
        <v>8808.6395799999991</v>
      </c>
      <c r="N770" s="6">
        <f t="shared" si="1428"/>
        <v>45127.338156000005</v>
      </c>
      <c r="O770" s="6">
        <f t="shared" si="1428"/>
        <v>6403.2033870000005</v>
      </c>
      <c r="P770" s="6">
        <f t="shared" ref="P770" si="1429">$C769*P769</f>
        <v>0</v>
      </c>
      <c r="Q770" s="6">
        <f t="shared" ref="Q770" si="1430">$C769*Q769</f>
        <v>13077.441838000001</v>
      </c>
      <c r="R770" s="6">
        <f t="shared" ref="R770:AB770" si="1431">$C769*R769</f>
        <v>6437.08277</v>
      </c>
      <c r="S770" s="6">
        <f t="shared" si="1431"/>
        <v>1422.934086</v>
      </c>
      <c r="T770" s="6">
        <f t="shared" si="1431"/>
        <v>18294.866819999999</v>
      </c>
      <c r="U770" s="6">
        <f t="shared" si="1431"/>
        <v>6030.5301740000004</v>
      </c>
      <c r="V770" s="6">
        <f t="shared" si="1431"/>
        <v>12433.733561000001</v>
      </c>
      <c r="W770" s="6">
        <f t="shared" si="1431"/>
        <v>15991.068776</v>
      </c>
      <c r="X770" s="6">
        <f t="shared" si="1431"/>
        <v>21648.925737000001</v>
      </c>
      <c r="Y770" s="6">
        <f t="shared" si="1431"/>
        <v>880.86395800000003</v>
      </c>
      <c r="Z770" s="6">
        <f t="shared" si="1431"/>
        <v>0</v>
      </c>
      <c r="AA770" s="6">
        <f t="shared" si="1431"/>
        <v>271.03506400000003</v>
      </c>
      <c r="AB770" s="6">
        <f t="shared" si="1431"/>
        <v>0</v>
      </c>
      <c r="AC770" s="67"/>
      <c r="AD770" s="55"/>
    </row>
    <row r="771" spans="1:30" s="52" customFormat="1">
      <c r="A771" s="96" t="s">
        <v>449</v>
      </c>
      <c r="B771" s="18">
        <v>4065526</v>
      </c>
      <c r="C771" s="165">
        <f t="shared" si="1288"/>
        <v>338793.83</v>
      </c>
      <c r="D771" s="5"/>
      <c r="E771" s="5">
        <v>0.63100000000000001</v>
      </c>
      <c r="F771" s="5"/>
      <c r="G771" s="5">
        <v>0.2185</v>
      </c>
      <c r="H771" s="5"/>
      <c r="I771" s="5"/>
      <c r="J771" s="5">
        <v>9.1600000000000001E-2</v>
      </c>
      <c r="K771" s="5"/>
      <c r="L771" s="5">
        <v>5.7599999999999998E-2</v>
      </c>
      <c r="M771" s="5"/>
      <c r="N771" s="5"/>
      <c r="O771" s="5">
        <v>4.0000000000000002E-4</v>
      </c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>
        <v>8.9999999999999998E-4</v>
      </c>
      <c r="AB771" s="5"/>
      <c r="AC771" s="67"/>
      <c r="AD771" s="55"/>
    </row>
    <row r="772" spans="1:30" s="52" customFormat="1">
      <c r="A772" s="97"/>
      <c r="B772" s="12"/>
      <c r="C772" s="165"/>
      <c r="D772" s="6">
        <f t="shared" ref="D772" si="1432">$C771*D771</f>
        <v>0</v>
      </c>
      <c r="E772" s="6">
        <f t="shared" ref="E772" si="1433">$C771*E771</f>
        <v>213778.90673000002</v>
      </c>
      <c r="F772" s="6">
        <f t="shared" ref="F772:O772" si="1434">$C771*F771</f>
        <v>0</v>
      </c>
      <c r="G772" s="6">
        <f t="shared" si="1434"/>
        <v>74026.451855000007</v>
      </c>
      <c r="H772" s="6">
        <f t="shared" si="1434"/>
        <v>0</v>
      </c>
      <c r="I772" s="6">
        <f t="shared" si="1434"/>
        <v>0</v>
      </c>
      <c r="J772" s="6">
        <f t="shared" si="1434"/>
        <v>31033.514828000003</v>
      </c>
      <c r="K772" s="6">
        <f t="shared" si="1434"/>
        <v>0</v>
      </c>
      <c r="L772" s="6">
        <f t="shared" si="1434"/>
        <v>19514.524608</v>
      </c>
      <c r="M772" s="6">
        <f t="shared" si="1434"/>
        <v>0</v>
      </c>
      <c r="N772" s="6">
        <f t="shared" si="1434"/>
        <v>0</v>
      </c>
      <c r="O772" s="6">
        <f t="shared" si="1434"/>
        <v>135.51753200000002</v>
      </c>
      <c r="P772" s="6">
        <f t="shared" ref="P772" si="1435">$C771*P771</f>
        <v>0</v>
      </c>
      <c r="Q772" s="6">
        <f t="shared" ref="Q772" si="1436">$C771*Q771</f>
        <v>0</v>
      </c>
      <c r="R772" s="6">
        <f t="shared" ref="R772:AB772" si="1437">$C771*R771</f>
        <v>0</v>
      </c>
      <c r="S772" s="6">
        <f t="shared" si="1437"/>
        <v>0</v>
      </c>
      <c r="T772" s="6">
        <f t="shared" si="1437"/>
        <v>0</v>
      </c>
      <c r="U772" s="6">
        <f t="shared" si="1437"/>
        <v>0</v>
      </c>
      <c r="V772" s="6">
        <f t="shared" si="1437"/>
        <v>0</v>
      </c>
      <c r="W772" s="6">
        <f t="shared" si="1437"/>
        <v>0</v>
      </c>
      <c r="X772" s="6">
        <f t="shared" si="1437"/>
        <v>0</v>
      </c>
      <c r="Y772" s="6">
        <f t="shared" si="1437"/>
        <v>0</v>
      </c>
      <c r="Z772" s="6">
        <f t="shared" si="1437"/>
        <v>0</v>
      </c>
      <c r="AA772" s="6">
        <f t="shared" si="1437"/>
        <v>304.914447</v>
      </c>
      <c r="AB772" s="6">
        <f t="shared" si="1437"/>
        <v>0</v>
      </c>
      <c r="AC772" s="67"/>
      <c r="AD772" s="55"/>
    </row>
    <row r="773" spans="1:30" s="52" customFormat="1">
      <c r="A773" s="103" t="s">
        <v>208</v>
      </c>
      <c r="B773" s="29">
        <v>547345</v>
      </c>
      <c r="C773" s="165">
        <f t="shared" si="1288"/>
        <v>45612.08</v>
      </c>
      <c r="D773" s="5"/>
      <c r="E773" s="5"/>
      <c r="F773" s="5"/>
      <c r="G773" s="5">
        <v>0.73019999999999996</v>
      </c>
      <c r="H773" s="5"/>
      <c r="I773" s="5"/>
      <c r="J773" s="5">
        <v>0.19389999999999999</v>
      </c>
      <c r="K773" s="5"/>
      <c r="L773" s="5">
        <v>7.5899999999999995E-2</v>
      </c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67"/>
      <c r="AD773" s="55"/>
    </row>
    <row r="774" spans="1:30" s="52" customFormat="1">
      <c r="A774" s="102"/>
      <c r="B774" s="30"/>
      <c r="C774" s="165"/>
      <c r="D774" s="7">
        <f t="shared" ref="D774" si="1438">$C773*D773</f>
        <v>0</v>
      </c>
      <c r="E774" s="7">
        <f t="shared" ref="E774" si="1439">$C773*E773</f>
        <v>0</v>
      </c>
      <c r="F774" s="7">
        <f t="shared" ref="F774:O774" si="1440">$C773*F773</f>
        <v>0</v>
      </c>
      <c r="G774" s="7">
        <f t="shared" si="1440"/>
        <v>33305.940816000002</v>
      </c>
      <c r="H774" s="7">
        <f t="shared" si="1440"/>
        <v>0</v>
      </c>
      <c r="I774" s="7">
        <f t="shared" si="1440"/>
        <v>0</v>
      </c>
      <c r="J774" s="7">
        <f t="shared" si="1440"/>
        <v>8844.182311999999</v>
      </c>
      <c r="K774" s="7">
        <f t="shared" si="1440"/>
        <v>0</v>
      </c>
      <c r="L774" s="7">
        <f t="shared" si="1440"/>
        <v>3461.9568719999997</v>
      </c>
      <c r="M774" s="7">
        <f t="shared" si="1440"/>
        <v>0</v>
      </c>
      <c r="N774" s="7">
        <f t="shared" si="1440"/>
        <v>0</v>
      </c>
      <c r="O774" s="7">
        <f t="shared" si="1440"/>
        <v>0</v>
      </c>
      <c r="P774" s="7">
        <f t="shared" ref="P774" si="1441">$C773*P773</f>
        <v>0</v>
      </c>
      <c r="Q774" s="7">
        <f t="shared" ref="Q774" si="1442">$C773*Q773</f>
        <v>0</v>
      </c>
      <c r="R774" s="7">
        <f t="shared" ref="R774:AB774" si="1443">$C773*R773</f>
        <v>0</v>
      </c>
      <c r="S774" s="7">
        <f t="shared" si="1443"/>
        <v>0</v>
      </c>
      <c r="T774" s="7">
        <f t="shared" si="1443"/>
        <v>0</v>
      </c>
      <c r="U774" s="7">
        <f t="shared" si="1443"/>
        <v>0</v>
      </c>
      <c r="V774" s="7">
        <f t="shared" si="1443"/>
        <v>0</v>
      </c>
      <c r="W774" s="7">
        <f t="shared" si="1443"/>
        <v>0</v>
      </c>
      <c r="X774" s="7">
        <f t="shared" si="1443"/>
        <v>0</v>
      </c>
      <c r="Y774" s="7">
        <f t="shared" si="1443"/>
        <v>0</v>
      </c>
      <c r="Z774" s="7">
        <f t="shared" si="1443"/>
        <v>0</v>
      </c>
      <c r="AA774" s="7">
        <f t="shared" si="1443"/>
        <v>0</v>
      </c>
      <c r="AB774" s="7">
        <f t="shared" si="1443"/>
        <v>0</v>
      </c>
      <c r="AC774" s="67"/>
      <c r="AD774" s="55"/>
    </row>
    <row r="775" spans="1:30" s="52" customFormat="1">
      <c r="A775" s="103" t="s">
        <v>209</v>
      </c>
      <c r="B775" s="29">
        <v>658360</v>
      </c>
      <c r="C775" s="165">
        <f t="shared" si="1288"/>
        <v>54863.33</v>
      </c>
      <c r="D775" s="5"/>
      <c r="E775" s="5">
        <v>0.96009999999999995</v>
      </c>
      <c r="F775" s="5">
        <v>6.1999999999999998E-3</v>
      </c>
      <c r="G775" s="5"/>
      <c r="H775" s="5"/>
      <c r="I775" s="5">
        <v>1.9E-3</v>
      </c>
      <c r="J775" s="5">
        <v>4.4000000000000003E-3</v>
      </c>
      <c r="K775" s="5"/>
      <c r="L775" s="5">
        <v>1.2999999999999999E-3</v>
      </c>
      <c r="M775" s="5"/>
      <c r="N775" s="5"/>
      <c r="O775" s="5"/>
      <c r="P775" s="5"/>
      <c r="Q775" s="5"/>
      <c r="R775" s="5"/>
      <c r="S775" s="5"/>
      <c r="T775" s="5"/>
      <c r="U775" s="5">
        <v>2.6100000000000002E-2</v>
      </c>
      <c r="V775" s="5"/>
      <c r="W775" s="5"/>
      <c r="X775" s="5"/>
      <c r="Y775" s="5"/>
      <c r="Z775" s="5"/>
      <c r="AA775" s="5"/>
      <c r="AB775" s="5"/>
      <c r="AC775" s="67"/>
      <c r="AD775" s="55"/>
    </row>
    <row r="776" spans="1:30" s="52" customFormat="1">
      <c r="A776" s="102"/>
      <c r="B776" s="30"/>
      <c r="C776" s="165"/>
      <c r="D776" s="7">
        <f t="shared" ref="D776" si="1444">$C775*D775</f>
        <v>0</v>
      </c>
      <c r="E776" s="7">
        <f t="shared" ref="E776" si="1445">$C775*E775</f>
        <v>52674.283132999997</v>
      </c>
      <c r="F776" s="7">
        <f t="shared" ref="F776:Q776" si="1446">$C775*F775</f>
        <v>340.152646</v>
      </c>
      <c r="G776" s="7">
        <f t="shared" si="1446"/>
        <v>0</v>
      </c>
      <c r="H776" s="7">
        <f t="shared" si="1446"/>
        <v>0</v>
      </c>
      <c r="I776" s="7">
        <f t="shared" si="1446"/>
        <v>104.24032700000001</v>
      </c>
      <c r="J776" s="7">
        <f t="shared" si="1446"/>
        <v>241.39865200000003</v>
      </c>
      <c r="K776" s="7">
        <f t="shared" si="1446"/>
        <v>0</v>
      </c>
      <c r="L776" s="7">
        <f t="shared" si="1446"/>
        <v>71.322328999999996</v>
      </c>
      <c r="M776" s="7">
        <f t="shared" si="1446"/>
        <v>0</v>
      </c>
      <c r="N776" s="7">
        <f t="shared" si="1446"/>
        <v>0</v>
      </c>
      <c r="O776" s="7">
        <f t="shared" si="1446"/>
        <v>0</v>
      </c>
      <c r="P776" s="7">
        <f t="shared" si="1446"/>
        <v>0</v>
      </c>
      <c r="Q776" s="7">
        <f t="shared" si="1446"/>
        <v>0</v>
      </c>
      <c r="R776" s="7">
        <f t="shared" ref="R776" si="1447">$C775*R775</f>
        <v>0</v>
      </c>
      <c r="S776" s="7">
        <f t="shared" ref="S776" si="1448">$C775*S775</f>
        <v>0</v>
      </c>
      <c r="T776" s="7">
        <f t="shared" ref="T776:AB776" si="1449">$C775*T775</f>
        <v>0</v>
      </c>
      <c r="U776" s="7">
        <f t="shared" si="1449"/>
        <v>1431.9329130000001</v>
      </c>
      <c r="V776" s="7">
        <f t="shared" si="1449"/>
        <v>0</v>
      </c>
      <c r="W776" s="7">
        <f t="shared" si="1449"/>
        <v>0</v>
      </c>
      <c r="X776" s="7">
        <f t="shared" si="1449"/>
        <v>0</v>
      </c>
      <c r="Y776" s="7">
        <f t="shared" si="1449"/>
        <v>0</v>
      </c>
      <c r="Z776" s="7">
        <f t="shared" si="1449"/>
        <v>0</v>
      </c>
      <c r="AA776" s="7">
        <f t="shared" si="1449"/>
        <v>0</v>
      </c>
      <c r="AB776" s="7">
        <f t="shared" si="1449"/>
        <v>0</v>
      </c>
      <c r="AC776" s="67"/>
      <c r="AD776" s="55"/>
    </row>
    <row r="777" spans="1:30" s="52" customFormat="1">
      <c r="A777" s="103" t="s">
        <v>210</v>
      </c>
      <c r="B777" s="29">
        <v>2973822</v>
      </c>
      <c r="C777" s="165">
        <f t="shared" si="1288"/>
        <v>247818.5</v>
      </c>
      <c r="D777" s="5"/>
      <c r="E777" s="5">
        <v>0.1416</v>
      </c>
      <c r="F777" s="5">
        <v>0.1288</v>
      </c>
      <c r="G777" s="5">
        <v>0.58579999999999999</v>
      </c>
      <c r="H777" s="5"/>
      <c r="I777" s="5"/>
      <c r="J777" s="5">
        <v>7.1999999999999998E-3</v>
      </c>
      <c r="K777" s="5"/>
      <c r="L777" s="5">
        <v>7.9299999999999995E-2</v>
      </c>
      <c r="M777" s="5"/>
      <c r="N777" s="5"/>
      <c r="O777" s="5"/>
      <c r="P777" s="5"/>
      <c r="Q777" s="5"/>
      <c r="R777" s="5"/>
      <c r="S777" s="5"/>
      <c r="T777" s="5"/>
      <c r="U777" s="5">
        <v>5.7299999999999997E-2</v>
      </c>
      <c r="V777" s="5"/>
      <c r="W777" s="5"/>
      <c r="X777" s="5"/>
      <c r="Y777" s="5"/>
      <c r="Z777" s="5"/>
      <c r="AA777" s="5"/>
      <c r="AB777" s="5"/>
      <c r="AC777" s="67"/>
      <c r="AD777" s="55"/>
    </row>
    <row r="778" spans="1:30" s="52" customFormat="1">
      <c r="A778" s="102"/>
      <c r="B778" s="30"/>
      <c r="C778" s="165"/>
      <c r="D778" s="7">
        <f t="shared" ref="D778" si="1450">$C777*D777</f>
        <v>0</v>
      </c>
      <c r="E778" s="7">
        <f t="shared" ref="E778" si="1451">$C777*E777</f>
        <v>35091.099600000001</v>
      </c>
      <c r="F778" s="7">
        <f t="shared" ref="F778:AB778" si="1452">$C777*F777</f>
        <v>31919.022799999999</v>
      </c>
      <c r="G778" s="7">
        <f t="shared" si="1452"/>
        <v>145172.0773</v>
      </c>
      <c r="H778" s="7">
        <f t="shared" si="1452"/>
        <v>0</v>
      </c>
      <c r="I778" s="7">
        <f t="shared" si="1452"/>
        <v>0</v>
      </c>
      <c r="J778" s="7">
        <f t="shared" si="1452"/>
        <v>1784.2931999999998</v>
      </c>
      <c r="K778" s="7">
        <f t="shared" si="1452"/>
        <v>0</v>
      </c>
      <c r="L778" s="7">
        <f t="shared" si="1452"/>
        <v>19652.00705</v>
      </c>
      <c r="M778" s="7">
        <f t="shared" si="1452"/>
        <v>0</v>
      </c>
      <c r="N778" s="7">
        <f t="shared" si="1452"/>
        <v>0</v>
      </c>
      <c r="O778" s="7">
        <f t="shared" si="1452"/>
        <v>0</v>
      </c>
      <c r="P778" s="7">
        <f t="shared" si="1452"/>
        <v>0</v>
      </c>
      <c r="Q778" s="7">
        <f t="shared" si="1452"/>
        <v>0</v>
      </c>
      <c r="R778" s="7">
        <f t="shared" si="1452"/>
        <v>0</v>
      </c>
      <c r="S778" s="7">
        <f t="shared" si="1452"/>
        <v>0</v>
      </c>
      <c r="T778" s="7">
        <f t="shared" si="1452"/>
        <v>0</v>
      </c>
      <c r="U778" s="7">
        <f t="shared" si="1452"/>
        <v>14200.000049999999</v>
      </c>
      <c r="V778" s="7">
        <f t="shared" si="1452"/>
        <v>0</v>
      </c>
      <c r="W778" s="7">
        <f t="shared" si="1452"/>
        <v>0</v>
      </c>
      <c r="X778" s="7">
        <f t="shared" si="1452"/>
        <v>0</v>
      </c>
      <c r="Y778" s="7">
        <f t="shared" si="1452"/>
        <v>0</v>
      </c>
      <c r="Z778" s="7">
        <f t="shared" si="1452"/>
        <v>0</v>
      </c>
      <c r="AA778" s="7">
        <f t="shared" si="1452"/>
        <v>0</v>
      </c>
      <c r="AB778" s="7">
        <f t="shared" si="1452"/>
        <v>0</v>
      </c>
      <c r="AC778" s="67"/>
      <c r="AD778" s="55"/>
    </row>
    <row r="779" spans="1:30" s="52" customFormat="1">
      <c r="A779" s="103" t="s">
        <v>170</v>
      </c>
      <c r="B779" s="29">
        <v>10753203</v>
      </c>
      <c r="C779" s="165">
        <f t="shared" si="1288"/>
        <v>896100.25</v>
      </c>
      <c r="D779" s="5"/>
      <c r="E779" s="5">
        <v>0.87219999999999998</v>
      </c>
      <c r="F779" s="5">
        <v>8.2199999999999995E-2</v>
      </c>
      <c r="G779" s="5">
        <v>3.5200000000000002E-2</v>
      </c>
      <c r="H779" s="5"/>
      <c r="I779" s="5"/>
      <c r="J779" s="5"/>
      <c r="K779" s="5"/>
      <c r="L779" s="5">
        <v>1.04E-2</v>
      </c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67"/>
      <c r="AD779" s="55"/>
    </row>
    <row r="780" spans="1:30" s="52" customFormat="1">
      <c r="A780" s="102"/>
      <c r="B780" s="30"/>
      <c r="C780" s="165"/>
      <c r="D780" s="7">
        <f t="shared" ref="D780" si="1453">$C779*D779</f>
        <v>0</v>
      </c>
      <c r="E780" s="7">
        <f t="shared" ref="E780" si="1454">$C779*E779</f>
        <v>781578.63804999995</v>
      </c>
      <c r="F780" s="7">
        <f t="shared" ref="F780:AB780" si="1455">$C779*F779</f>
        <v>73659.440549999999</v>
      </c>
      <c r="G780" s="7">
        <f t="shared" si="1455"/>
        <v>31542.728800000001</v>
      </c>
      <c r="H780" s="7">
        <f t="shared" si="1455"/>
        <v>0</v>
      </c>
      <c r="I780" s="7">
        <f t="shared" si="1455"/>
        <v>0</v>
      </c>
      <c r="J780" s="7">
        <f t="shared" si="1455"/>
        <v>0</v>
      </c>
      <c r="K780" s="7">
        <f t="shared" si="1455"/>
        <v>0</v>
      </c>
      <c r="L780" s="7">
        <f t="shared" si="1455"/>
        <v>9319.4426000000003</v>
      </c>
      <c r="M780" s="7">
        <f t="shared" si="1455"/>
        <v>0</v>
      </c>
      <c r="N780" s="7">
        <f t="shared" si="1455"/>
        <v>0</v>
      </c>
      <c r="O780" s="7">
        <f t="shared" si="1455"/>
        <v>0</v>
      </c>
      <c r="P780" s="7">
        <f t="shared" si="1455"/>
        <v>0</v>
      </c>
      <c r="Q780" s="7">
        <f t="shared" si="1455"/>
        <v>0</v>
      </c>
      <c r="R780" s="7">
        <f t="shared" si="1455"/>
        <v>0</v>
      </c>
      <c r="S780" s="7">
        <f t="shared" si="1455"/>
        <v>0</v>
      </c>
      <c r="T780" s="7">
        <f t="shared" si="1455"/>
        <v>0</v>
      </c>
      <c r="U780" s="7">
        <f t="shared" si="1455"/>
        <v>0</v>
      </c>
      <c r="V780" s="7">
        <f t="shared" si="1455"/>
        <v>0</v>
      </c>
      <c r="W780" s="7">
        <f t="shared" si="1455"/>
        <v>0</v>
      </c>
      <c r="X780" s="7">
        <f t="shared" si="1455"/>
        <v>0</v>
      </c>
      <c r="Y780" s="7">
        <f t="shared" si="1455"/>
        <v>0</v>
      </c>
      <c r="Z780" s="7">
        <f t="shared" si="1455"/>
        <v>0</v>
      </c>
      <c r="AA780" s="7">
        <f t="shared" si="1455"/>
        <v>0</v>
      </c>
      <c r="AB780" s="7">
        <f t="shared" si="1455"/>
        <v>0</v>
      </c>
      <c r="AC780" s="67"/>
      <c r="AD780" s="55"/>
    </row>
    <row r="781" spans="1:30" s="52" customFormat="1">
      <c r="A781" s="96" t="s">
        <v>211</v>
      </c>
      <c r="B781" s="29">
        <v>128173</v>
      </c>
      <c r="C781" s="165">
        <f t="shared" si="1288"/>
        <v>10681.08</v>
      </c>
      <c r="D781" s="38">
        <v>1.6500000000000001E-2</v>
      </c>
      <c r="E781" s="38">
        <v>0.1368</v>
      </c>
      <c r="F781" s="38">
        <v>5.7599999999999998E-2</v>
      </c>
      <c r="G781" s="38">
        <v>8.0399999999999999E-2</v>
      </c>
      <c r="H781" s="38">
        <v>4.1099999999999998E-2</v>
      </c>
      <c r="I781" s="38">
        <v>0.13389999999999999</v>
      </c>
      <c r="J781" s="38">
        <v>2.12E-2</v>
      </c>
      <c r="K781" s="38">
        <v>3.2500000000000001E-2</v>
      </c>
      <c r="L781" s="38">
        <v>1.7100000000000001E-2</v>
      </c>
      <c r="M781" s="38">
        <v>2.5999999999999999E-2</v>
      </c>
      <c r="N781" s="38">
        <v>0.13320000000000001</v>
      </c>
      <c r="O781" s="38">
        <v>1.89E-2</v>
      </c>
      <c r="P781" s="38">
        <v>0</v>
      </c>
      <c r="Q781" s="38">
        <v>3.8600000000000002E-2</v>
      </c>
      <c r="R781" s="38">
        <v>1.9E-2</v>
      </c>
      <c r="S781" s="38">
        <v>4.1999999999999997E-3</v>
      </c>
      <c r="T781" s="38">
        <v>5.3999999999999999E-2</v>
      </c>
      <c r="U781" s="38">
        <v>1.78E-2</v>
      </c>
      <c r="V781" s="38">
        <v>3.6700000000000003E-2</v>
      </c>
      <c r="W781" s="38">
        <v>4.7199999999999999E-2</v>
      </c>
      <c r="X781" s="38">
        <v>6.3899999999999998E-2</v>
      </c>
      <c r="Y781" s="38">
        <v>2.5999999999999999E-3</v>
      </c>
      <c r="Z781" s="5">
        <v>0</v>
      </c>
      <c r="AA781" s="5">
        <v>8.0000000000000004E-4</v>
      </c>
      <c r="AB781" s="5">
        <v>0</v>
      </c>
      <c r="AC781" s="67"/>
      <c r="AD781" s="55"/>
    </row>
    <row r="782" spans="1:30" s="52" customFormat="1">
      <c r="A782" s="97"/>
      <c r="B782" s="30"/>
      <c r="C782" s="165"/>
      <c r="D782" s="6">
        <f t="shared" ref="D782" si="1456">$C781*D781</f>
        <v>176.23782</v>
      </c>
      <c r="E782" s="6">
        <f t="shared" ref="E782" si="1457">$C781*E781</f>
        <v>1461.171744</v>
      </c>
      <c r="F782" s="6">
        <f t="shared" ref="F782:AB782" si="1458">$C781*F781</f>
        <v>615.23020799999995</v>
      </c>
      <c r="G782" s="6">
        <f t="shared" si="1458"/>
        <v>858.75883199999998</v>
      </c>
      <c r="H782" s="6">
        <f t="shared" si="1458"/>
        <v>438.99238799999995</v>
      </c>
      <c r="I782" s="6">
        <f t="shared" si="1458"/>
        <v>1430.196612</v>
      </c>
      <c r="J782" s="6">
        <f t="shared" si="1458"/>
        <v>226.438896</v>
      </c>
      <c r="K782" s="6">
        <f t="shared" si="1458"/>
        <v>347.13510000000002</v>
      </c>
      <c r="L782" s="6">
        <f t="shared" si="1458"/>
        <v>182.646468</v>
      </c>
      <c r="M782" s="6">
        <f t="shared" si="1458"/>
        <v>277.70808</v>
      </c>
      <c r="N782" s="6">
        <f t="shared" si="1458"/>
        <v>1422.7198560000002</v>
      </c>
      <c r="O782" s="6">
        <f t="shared" si="1458"/>
        <v>201.872412</v>
      </c>
      <c r="P782" s="6">
        <f t="shared" si="1458"/>
        <v>0</v>
      </c>
      <c r="Q782" s="6">
        <f t="shared" si="1458"/>
        <v>412.28968800000001</v>
      </c>
      <c r="R782" s="6">
        <f t="shared" si="1458"/>
        <v>202.94051999999999</v>
      </c>
      <c r="S782" s="6">
        <f t="shared" si="1458"/>
        <v>44.860535999999996</v>
      </c>
      <c r="T782" s="6">
        <f t="shared" si="1458"/>
        <v>576.77832000000001</v>
      </c>
      <c r="U782" s="6">
        <f t="shared" si="1458"/>
        <v>190.12322399999999</v>
      </c>
      <c r="V782" s="6">
        <f t="shared" si="1458"/>
        <v>391.99563600000005</v>
      </c>
      <c r="W782" s="6">
        <f t="shared" si="1458"/>
        <v>504.146976</v>
      </c>
      <c r="X782" s="6">
        <f t="shared" si="1458"/>
        <v>682.52101199999993</v>
      </c>
      <c r="Y782" s="6">
        <f t="shared" si="1458"/>
        <v>27.770807999999999</v>
      </c>
      <c r="Z782" s="6">
        <f t="shared" si="1458"/>
        <v>0</v>
      </c>
      <c r="AA782" s="6">
        <f t="shared" si="1458"/>
        <v>8.5448640000000005</v>
      </c>
      <c r="AB782" s="6">
        <f t="shared" si="1458"/>
        <v>0</v>
      </c>
      <c r="AC782" s="67"/>
      <c r="AD782" s="55"/>
    </row>
    <row r="783" spans="1:30" s="52" customFormat="1">
      <c r="A783" s="96" t="s">
        <v>450</v>
      </c>
      <c r="B783" s="18">
        <v>128173</v>
      </c>
      <c r="C783" s="165">
        <f t="shared" si="1288"/>
        <v>10681.08</v>
      </c>
      <c r="D783" s="5"/>
      <c r="E783" s="5">
        <v>1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67"/>
      <c r="AD783" s="55"/>
    </row>
    <row r="784" spans="1:30" s="52" customFormat="1">
      <c r="A784" s="97"/>
      <c r="B784" s="12"/>
      <c r="C784" s="165"/>
      <c r="D784" s="6">
        <f t="shared" ref="D784" si="1459">$C783*D783</f>
        <v>0</v>
      </c>
      <c r="E784" s="6">
        <f t="shared" ref="E784" si="1460">$C783*E783</f>
        <v>10681.08</v>
      </c>
      <c r="F784" s="6">
        <f t="shared" ref="F784:O784" si="1461">$C783*F783</f>
        <v>0</v>
      </c>
      <c r="G784" s="6">
        <f t="shared" si="1461"/>
        <v>0</v>
      </c>
      <c r="H784" s="6">
        <f t="shared" si="1461"/>
        <v>0</v>
      </c>
      <c r="I784" s="6">
        <f t="shared" si="1461"/>
        <v>0</v>
      </c>
      <c r="J784" s="6">
        <f t="shared" si="1461"/>
        <v>0</v>
      </c>
      <c r="K784" s="6">
        <f t="shared" si="1461"/>
        <v>0</v>
      </c>
      <c r="L784" s="6">
        <f t="shared" si="1461"/>
        <v>0</v>
      </c>
      <c r="M784" s="6">
        <f t="shared" si="1461"/>
        <v>0</v>
      </c>
      <c r="N784" s="6">
        <f t="shared" si="1461"/>
        <v>0</v>
      </c>
      <c r="O784" s="6">
        <f t="shared" si="1461"/>
        <v>0</v>
      </c>
      <c r="P784" s="6">
        <f t="shared" ref="P784" si="1462">$C783*P783</f>
        <v>0</v>
      </c>
      <c r="Q784" s="6">
        <f t="shared" ref="Q784" si="1463">$C783*Q783</f>
        <v>0</v>
      </c>
      <c r="R784" s="6">
        <f t="shared" ref="R784:AB784" si="1464">$C783*R783</f>
        <v>0</v>
      </c>
      <c r="S784" s="6">
        <f t="shared" si="1464"/>
        <v>0</v>
      </c>
      <c r="T784" s="6">
        <f t="shared" si="1464"/>
        <v>0</v>
      </c>
      <c r="U784" s="6">
        <f t="shared" si="1464"/>
        <v>0</v>
      </c>
      <c r="V784" s="6">
        <f t="shared" si="1464"/>
        <v>0</v>
      </c>
      <c r="W784" s="6">
        <f t="shared" si="1464"/>
        <v>0</v>
      </c>
      <c r="X784" s="6">
        <f t="shared" si="1464"/>
        <v>0</v>
      </c>
      <c r="Y784" s="6">
        <f t="shared" si="1464"/>
        <v>0</v>
      </c>
      <c r="Z784" s="6">
        <f t="shared" si="1464"/>
        <v>0</v>
      </c>
      <c r="AA784" s="6">
        <f t="shared" si="1464"/>
        <v>0</v>
      </c>
      <c r="AB784" s="6">
        <f t="shared" si="1464"/>
        <v>0</v>
      </c>
      <c r="AC784" s="67"/>
      <c r="AD784" s="55"/>
    </row>
    <row r="785" spans="1:30" s="52" customFormat="1">
      <c r="A785" s="103" t="s">
        <v>255</v>
      </c>
      <c r="B785" s="29">
        <v>10364657</v>
      </c>
      <c r="C785" s="165">
        <f t="shared" si="1288"/>
        <v>863721.42</v>
      </c>
      <c r="D785" s="40"/>
      <c r="E785" s="40">
        <v>0.34350000000000003</v>
      </c>
      <c r="F785" s="40">
        <v>3.9399999999999998E-2</v>
      </c>
      <c r="G785" s="40">
        <v>0.37040000000000001</v>
      </c>
      <c r="H785" s="40"/>
      <c r="I785" s="40"/>
      <c r="J785" s="40">
        <v>1.2E-2</v>
      </c>
      <c r="K785" s="40"/>
      <c r="L785" s="40">
        <v>0.1041</v>
      </c>
      <c r="M785" s="40"/>
      <c r="N785" s="40">
        <v>6.1899999999999997E-2</v>
      </c>
      <c r="O785" s="40"/>
      <c r="P785" s="40">
        <v>8.9999999999999998E-4</v>
      </c>
      <c r="Q785" s="40">
        <v>1.3899999999999999E-2</v>
      </c>
      <c r="R785" s="40"/>
      <c r="S785" s="40">
        <v>1.4E-3</v>
      </c>
      <c r="T785" s="40"/>
      <c r="U785" s="40">
        <v>3.09E-2</v>
      </c>
      <c r="V785" s="40"/>
      <c r="W785" s="40"/>
      <c r="X785" s="40">
        <v>0.02</v>
      </c>
      <c r="Y785" s="40">
        <v>8.0000000000000004E-4</v>
      </c>
      <c r="Z785" s="40">
        <v>8.0000000000000004E-4</v>
      </c>
      <c r="AA785" s="40">
        <v>0</v>
      </c>
      <c r="AB785" s="40">
        <v>0</v>
      </c>
      <c r="AC785" s="67"/>
      <c r="AD785" s="55"/>
    </row>
    <row r="786" spans="1:30" s="52" customFormat="1">
      <c r="A786" s="102"/>
      <c r="B786" s="30"/>
      <c r="C786" s="165"/>
      <c r="D786" s="146">
        <f t="shared" ref="D786" si="1465">$C785*D785</f>
        <v>0</v>
      </c>
      <c r="E786" s="146">
        <f t="shared" ref="E786" si="1466">$C785*E785</f>
        <v>296688.30777000001</v>
      </c>
      <c r="F786" s="146">
        <f t="shared" ref="F786:AB786" si="1467">$C785*F785</f>
        <v>34030.623948</v>
      </c>
      <c r="G786" s="146">
        <f t="shared" si="1467"/>
        <v>319922.41396800004</v>
      </c>
      <c r="H786" s="146">
        <f t="shared" si="1467"/>
        <v>0</v>
      </c>
      <c r="I786" s="146">
        <f t="shared" si="1467"/>
        <v>0</v>
      </c>
      <c r="J786" s="146">
        <f t="shared" si="1467"/>
        <v>10364.65704</v>
      </c>
      <c r="K786" s="146">
        <f t="shared" si="1467"/>
        <v>0</v>
      </c>
      <c r="L786" s="146">
        <f t="shared" si="1467"/>
        <v>89913.399822000007</v>
      </c>
      <c r="M786" s="146">
        <f t="shared" si="1467"/>
        <v>0</v>
      </c>
      <c r="N786" s="146">
        <f t="shared" si="1467"/>
        <v>53464.355898000002</v>
      </c>
      <c r="O786" s="146">
        <f t="shared" si="1467"/>
        <v>0</v>
      </c>
      <c r="P786" s="146">
        <f t="shared" si="1467"/>
        <v>777.34927800000003</v>
      </c>
      <c r="Q786" s="146">
        <f t="shared" si="1467"/>
        <v>12005.727738</v>
      </c>
      <c r="R786" s="146">
        <f t="shared" si="1467"/>
        <v>0</v>
      </c>
      <c r="S786" s="146">
        <f t="shared" si="1467"/>
        <v>1209.2099880000001</v>
      </c>
      <c r="T786" s="146">
        <f t="shared" si="1467"/>
        <v>0</v>
      </c>
      <c r="U786" s="146">
        <f t="shared" si="1467"/>
        <v>26688.991878000001</v>
      </c>
      <c r="V786" s="146">
        <f t="shared" si="1467"/>
        <v>0</v>
      </c>
      <c r="W786" s="146">
        <f t="shared" si="1467"/>
        <v>0</v>
      </c>
      <c r="X786" s="146">
        <f t="shared" si="1467"/>
        <v>17274.428400000001</v>
      </c>
      <c r="Y786" s="146">
        <f t="shared" si="1467"/>
        <v>690.97713600000009</v>
      </c>
      <c r="Z786" s="146">
        <f t="shared" si="1467"/>
        <v>690.97713600000009</v>
      </c>
      <c r="AA786" s="146">
        <f t="shared" si="1467"/>
        <v>0</v>
      </c>
      <c r="AB786" s="146">
        <f t="shared" si="1467"/>
        <v>0</v>
      </c>
      <c r="AC786" s="67"/>
      <c r="AD786" s="55"/>
    </row>
    <row r="787" spans="1:30" s="52" customFormat="1">
      <c r="A787" s="103" t="s">
        <v>256</v>
      </c>
      <c r="B787" s="29">
        <v>9565486</v>
      </c>
      <c r="C787" s="165">
        <f t="shared" ref="C787:C849" si="1468">ROUND(B787/12,2)</f>
        <v>797123.83</v>
      </c>
      <c r="D787" s="5"/>
      <c r="E787" s="5">
        <v>0.88300000000000001</v>
      </c>
      <c r="F787" s="5"/>
      <c r="G787" s="5">
        <v>8.8599999999999998E-2</v>
      </c>
      <c r="H787" s="5"/>
      <c r="I787" s="5"/>
      <c r="J787" s="5">
        <v>2.8400000000000002E-2</v>
      </c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67"/>
      <c r="AD787" s="55"/>
    </row>
    <row r="788" spans="1:30" s="52" customFormat="1">
      <c r="A788" s="102"/>
      <c r="B788" s="30"/>
      <c r="C788" s="165"/>
      <c r="D788" s="7">
        <f t="shared" ref="D788" si="1469">$C787*D787</f>
        <v>0</v>
      </c>
      <c r="E788" s="7">
        <f t="shared" ref="E788" si="1470">$C787*E787</f>
        <v>703860.34188999992</v>
      </c>
      <c r="F788" s="7">
        <f t="shared" ref="F788:AB788" si="1471">$C787*F787</f>
        <v>0</v>
      </c>
      <c r="G788" s="7">
        <f t="shared" si="1471"/>
        <v>70625.171338</v>
      </c>
      <c r="H788" s="7">
        <f t="shared" si="1471"/>
        <v>0</v>
      </c>
      <c r="I788" s="7">
        <f t="shared" si="1471"/>
        <v>0</v>
      </c>
      <c r="J788" s="7">
        <f t="shared" si="1471"/>
        <v>22638.316771999998</v>
      </c>
      <c r="K788" s="7">
        <f t="shared" si="1471"/>
        <v>0</v>
      </c>
      <c r="L788" s="7">
        <f t="shared" si="1471"/>
        <v>0</v>
      </c>
      <c r="M788" s="7">
        <f t="shared" si="1471"/>
        <v>0</v>
      </c>
      <c r="N788" s="7">
        <f t="shared" si="1471"/>
        <v>0</v>
      </c>
      <c r="O788" s="7">
        <f t="shared" si="1471"/>
        <v>0</v>
      </c>
      <c r="P788" s="7">
        <f t="shared" si="1471"/>
        <v>0</v>
      </c>
      <c r="Q788" s="7">
        <f t="shared" si="1471"/>
        <v>0</v>
      </c>
      <c r="R788" s="7">
        <f t="shared" si="1471"/>
        <v>0</v>
      </c>
      <c r="S788" s="7">
        <f t="shared" si="1471"/>
        <v>0</v>
      </c>
      <c r="T788" s="7">
        <f t="shared" si="1471"/>
        <v>0</v>
      </c>
      <c r="U788" s="7">
        <f t="shared" si="1471"/>
        <v>0</v>
      </c>
      <c r="V788" s="7">
        <f t="shared" si="1471"/>
        <v>0</v>
      </c>
      <c r="W788" s="7">
        <f t="shared" si="1471"/>
        <v>0</v>
      </c>
      <c r="X788" s="7">
        <f t="shared" si="1471"/>
        <v>0</v>
      </c>
      <c r="Y788" s="7">
        <f t="shared" si="1471"/>
        <v>0</v>
      </c>
      <c r="Z788" s="7">
        <f t="shared" si="1471"/>
        <v>0</v>
      </c>
      <c r="AA788" s="7">
        <f t="shared" si="1471"/>
        <v>0</v>
      </c>
      <c r="AB788" s="7">
        <f t="shared" si="1471"/>
        <v>0</v>
      </c>
      <c r="AC788" s="67"/>
      <c r="AD788" s="55"/>
    </row>
    <row r="789" spans="1:30" s="52" customFormat="1">
      <c r="A789" s="103" t="s">
        <v>257</v>
      </c>
      <c r="B789" s="29">
        <v>12955310</v>
      </c>
      <c r="C789" s="165">
        <f t="shared" si="1468"/>
        <v>1079609.17</v>
      </c>
      <c r="D789" s="5"/>
      <c r="E789" s="5">
        <v>0.87180000000000002</v>
      </c>
      <c r="F789" s="5"/>
      <c r="G789" s="5">
        <v>0.10059999999999999</v>
      </c>
      <c r="H789" s="5"/>
      <c r="I789" s="5"/>
      <c r="J789" s="5">
        <v>2.76E-2</v>
      </c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67"/>
      <c r="AD789" s="55"/>
    </row>
    <row r="790" spans="1:30" s="52" customFormat="1">
      <c r="A790" s="102"/>
      <c r="B790" s="30"/>
      <c r="C790" s="165"/>
      <c r="D790" s="7">
        <f t="shared" ref="D790" si="1472">$C789*D789</f>
        <v>0</v>
      </c>
      <c r="E790" s="7">
        <f t="shared" ref="E790" si="1473">$C789*E789</f>
        <v>941203.27440599992</v>
      </c>
      <c r="F790" s="7">
        <f t="shared" ref="F790:AB790" si="1474">$C789*F789</f>
        <v>0</v>
      </c>
      <c r="G790" s="7">
        <f t="shared" si="1474"/>
        <v>108608.68250199998</v>
      </c>
      <c r="H790" s="7">
        <f t="shared" si="1474"/>
        <v>0</v>
      </c>
      <c r="I790" s="7">
        <f t="shared" si="1474"/>
        <v>0</v>
      </c>
      <c r="J790" s="7">
        <f t="shared" si="1474"/>
        <v>29797.213091999998</v>
      </c>
      <c r="K790" s="7">
        <f t="shared" si="1474"/>
        <v>0</v>
      </c>
      <c r="L790" s="7">
        <f t="shared" si="1474"/>
        <v>0</v>
      </c>
      <c r="M790" s="7">
        <f t="shared" si="1474"/>
        <v>0</v>
      </c>
      <c r="N790" s="7">
        <f t="shared" si="1474"/>
        <v>0</v>
      </c>
      <c r="O790" s="7">
        <f t="shared" si="1474"/>
        <v>0</v>
      </c>
      <c r="P790" s="7">
        <f t="shared" si="1474"/>
        <v>0</v>
      </c>
      <c r="Q790" s="7">
        <f t="shared" si="1474"/>
        <v>0</v>
      </c>
      <c r="R790" s="7">
        <f t="shared" si="1474"/>
        <v>0</v>
      </c>
      <c r="S790" s="7">
        <f t="shared" si="1474"/>
        <v>0</v>
      </c>
      <c r="T790" s="7">
        <f t="shared" si="1474"/>
        <v>0</v>
      </c>
      <c r="U790" s="7">
        <f t="shared" si="1474"/>
        <v>0</v>
      </c>
      <c r="V790" s="7">
        <f t="shared" si="1474"/>
        <v>0</v>
      </c>
      <c r="W790" s="7">
        <f t="shared" si="1474"/>
        <v>0</v>
      </c>
      <c r="X790" s="7">
        <f t="shared" si="1474"/>
        <v>0</v>
      </c>
      <c r="Y790" s="7">
        <f t="shared" si="1474"/>
        <v>0</v>
      </c>
      <c r="Z790" s="7">
        <f t="shared" si="1474"/>
        <v>0</v>
      </c>
      <c r="AA790" s="7">
        <f t="shared" si="1474"/>
        <v>0</v>
      </c>
      <c r="AB790" s="7">
        <f t="shared" si="1474"/>
        <v>0</v>
      </c>
      <c r="AC790" s="67"/>
      <c r="AD790" s="55"/>
    </row>
    <row r="791" spans="1:30" s="52" customFormat="1" ht="12.6" customHeight="1">
      <c r="A791" s="103" t="s">
        <v>258</v>
      </c>
      <c r="B791" s="29">
        <v>1078215</v>
      </c>
      <c r="C791" s="165">
        <f t="shared" si="1468"/>
        <v>89851.25</v>
      </c>
      <c r="D791" s="5"/>
      <c r="E791" s="5">
        <v>0.89970000000000006</v>
      </c>
      <c r="F791" s="5"/>
      <c r="G791" s="5"/>
      <c r="H791" s="5"/>
      <c r="I791" s="5"/>
      <c r="J791" s="5">
        <v>0.1003</v>
      </c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67"/>
      <c r="AD791" s="55"/>
    </row>
    <row r="792" spans="1:30" s="52" customFormat="1">
      <c r="A792" s="102"/>
      <c r="B792" s="30"/>
      <c r="C792" s="165"/>
      <c r="D792" s="7">
        <f t="shared" ref="D792" si="1475">$C791*D791</f>
        <v>0</v>
      </c>
      <c r="E792" s="7">
        <f t="shared" ref="E792" si="1476">$C791*E791</f>
        <v>80839.16962500001</v>
      </c>
      <c r="F792" s="7">
        <f t="shared" ref="F792:AB792" si="1477">$C791*F791</f>
        <v>0</v>
      </c>
      <c r="G792" s="7">
        <f t="shared" si="1477"/>
        <v>0</v>
      </c>
      <c r="H792" s="7">
        <f t="shared" si="1477"/>
        <v>0</v>
      </c>
      <c r="I792" s="7">
        <f t="shared" si="1477"/>
        <v>0</v>
      </c>
      <c r="J792" s="7">
        <f t="shared" si="1477"/>
        <v>9012.0803749999995</v>
      </c>
      <c r="K792" s="7">
        <f t="shared" si="1477"/>
        <v>0</v>
      </c>
      <c r="L792" s="7">
        <f t="shared" si="1477"/>
        <v>0</v>
      </c>
      <c r="M792" s="7">
        <f t="shared" si="1477"/>
        <v>0</v>
      </c>
      <c r="N792" s="7">
        <f t="shared" si="1477"/>
        <v>0</v>
      </c>
      <c r="O792" s="7">
        <f t="shared" si="1477"/>
        <v>0</v>
      </c>
      <c r="P792" s="7">
        <f t="shared" si="1477"/>
        <v>0</v>
      </c>
      <c r="Q792" s="7">
        <f t="shared" si="1477"/>
        <v>0</v>
      </c>
      <c r="R792" s="7">
        <f t="shared" si="1477"/>
        <v>0</v>
      </c>
      <c r="S792" s="7">
        <f t="shared" si="1477"/>
        <v>0</v>
      </c>
      <c r="T792" s="7">
        <f t="shared" si="1477"/>
        <v>0</v>
      </c>
      <c r="U792" s="7">
        <f t="shared" si="1477"/>
        <v>0</v>
      </c>
      <c r="V792" s="7">
        <f t="shared" si="1477"/>
        <v>0</v>
      </c>
      <c r="W792" s="7">
        <f t="shared" si="1477"/>
        <v>0</v>
      </c>
      <c r="X792" s="7">
        <f t="shared" si="1477"/>
        <v>0</v>
      </c>
      <c r="Y792" s="7">
        <f t="shared" si="1477"/>
        <v>0</v>
      </c>
      <c r="Z792" s="7">
        <f t="shared" si="1477"/>
        <v>0</v>
      </c>
      <c r="AA792" s="7">
        <f t="shared" si="1477"/>
        <v>0</v>
      </c>
      <c r="AB792" s="7">
        <f t="shared" si="1477"/>
        <v>0</v>
      </c>
      <c r="AC792" s="67"/>
      <c r="AD792" s="55"/>
    </row>
    <row r="793" spans="1:30" s="52" customFormat="1">
      <c r="A793" s="103" t="s">
        <v>259</v>
      </c>
      <c r="B793" s="29">
        <v>3123544</v>
      </c>
      <c r="C793" s="165">
        <f t="shared" si="1468"/>
        <v>260295.33</v>
      </c>
      <c r="D793" s="5"/>
      <c r="E793" s="5">
        <v>0.90649999999999997</v>
      </c>
      <c r="F793" s="5"/>
      <c r="G793" s="5"/>
      <c r="H793" s="5"/>
      <c r="I793" s="5"/>
      <c r="J793" s="5">
        <v>9.35E-2</v>
      </c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67"/>
      <c r="AD793" s="55"/>
    </row>
    <row r="794" spans="1:30" s="52" customFormat="1">
      <c r="A794" s="102"/>
      <c r="B794" s="30"/>
      <c r="C794" s="165"/>
      <c r="D794" s="7">
        <f t="shared" ref="D794" si="1478">$C793*D793</f>
        <v>0</v>
      </c>
      <c r="E794" s="7">
        <f t="shared" ref="E794" si="1479">$C793*E793</f>
        <v>235957.71664499998</v>
      </c>
      <c r="F794" s="7">
        <f t="shared" ref="F794:AB794" si="1480">$C793*F793</f>
        <v>0</v>
      </c>
      <c r="G794" s="7">
        <f t="shared" si="1480"/>
        <v>0</v>
      </c>
      <c r="H794" s="7">
        <f t="shared" si="1480"/>
        <v>0</v>
      </c>
      <c r="I794" s="7">
        <f t="shared" si="1480"/>
        <v>0</v>
      </c>
      <c r="J794" s="7">
        <f t="shared" si="1480"/>
        <v>24337.613354999998</v>
      </c>
      <c r="K794" s="7">
        <f t="shared" si="1480"/>
        <v>0</v>
      </c>
      <c r="L794" s="7">
        <f t="shared" si="1480"/>
        <v>0</v>
      </c>
      <c r="M794" s="7">
        <f t="shared" si="1480"/>
        <v>0</v>
      </c>
      <c r="N794" s="7">
        <f t="shared" si="1480"/>
        <v>0</v>
      </c>
      <c r="O794" s="7">
        <f t="shared" si="1480"/>
        <v>0</v>
      </c>
      <c r="P794" s="7">
        <f t="shared" si="1480"/>
        <v>0</v>
      </c>
      <c r="Q794" s="7">
        <f t="shared" si="1480"/>
        <v>0</v>
      </c>
      <c r="R794" s="7">
        <f t="shared" si="1480"/>
        <v>0</v>
      </c>
      <c r="S794" s="7">
        <f t="shared" si="1480"/>
        <v>0</v>
      </c>
      <c r="T794" s="7">
        <f t="shared" si="1480"/>
        <v>0</v>
      </c>
      <c r="U794" s="7">
        <f t="shared" si="1480"/>
        <v>0</v>
      </c>
      <c r="V794" s="7">
        <f t="shared" si="1480"/>
        <v>0</v>
      </c>
      <c r="W794" s="7">
        <f t="shared" si="1480"/>
        <v>0</v>
      </c>
      <c r="X794" s="7">
        <f t="shared" si="1480"/>
        <v>0</v>
      </c>
      <c r="Y794" s="7">
        <f t="shared" si="1480"/>
        <v>0</v>
      </c>
      <c r="Z794" s="7">
        <f t="shared" si="1480"/>
        <v>0</v>
      </c>
      <c r="AA794" s="7">
        <f t="shared" si="1480"/>
        <v>0</v>
      </c>
      <c r="AB794" s="7">
        <f t="shared" si="1480"/>
        <v>0</v>
      </c>
      <c r="AC794" s="67"/>
      <c r="AD794" s="55"/>
    </row>
    <row r="795" spans="1:30" s="52" customFormat="1">
      <c r="A795" s="103" t="s">
        <v>260</v>
      </c>
      <c r="B795" s="29">
        <v>1409071</v>
      </c>
      <c r="C795" s="165">
        <f t="shared" si="1468"/>
        <v>117422.58</v>
      </c>
      <c r="D795" s="40"/>
      <c r="E795" s="40">
        <v>0.69410000000000005</v>
      </c>
      <c r="F795" s="40"/>
      <c r="G795" s="40">
        <v>0.2311</v>
      </c>
      <c r="H795" s="40"/>
      <c r="I795" s="40"/>
      <c r="J795" s="40"/>
      <c r="K795" s="40"/>
      <c r="L795" s="40"/>
      <c r="M795" s="40"/>
      <c r="N795" s="40"/>
      <c r="O795" s="40"/>
      <c r="P795" s="40">
        <v>1.9E-3</v>
      </c>
      <c r="Q795" s="40"/>
      <c r="R795" s="40"/>
      <c r="S795" s="40"/>
      <c r="T795" s="40"/>
      <c r="U795" s="40">
        <v>2.4199999999999999E-2</v>
      </c>
      <c r="V795" s="40"/>
      <c r="W795" s="40"/>
      <c r="X795" s="40">
        <v>4.5199999999999997E-2</v>
      </c>
      <c r="Y795" s="40">
        <v>1.8E-3</v>
      </c>
      <c r="Z795" s="40">
        <v>1.6999999999999999E-3</v>
      </c>
      <c r="AA795" s="40">
        <v>0</v>
      </c>
      <c r="AB795" s="40">
        <v>0</v>
      </c>
      <c r="AC795" s="67"/>
      <c r="AD795" s="55"/>
    </row>
    <row r="796" spans="1:30" s="52" customFormat="1">
      <c r="A796" s="102"/>
      <c r="B796" s="30"/>
      <c r="C796" s="165"/>
      <c r="D796" s="146">
        <f t="shared" ref="D796" si="1481">$C795*D795</f>
        <v>0</v>
      </c>
      <c r="E796" s="146">
        <f t="shared" ref="E796" si="1482">$C795*E795</f>
        <v>81503.012778000004</v>
      </c>
      <c r="F796" s="146">
        <f t="shared" ref="F796:AB796" si="1483">$C795*F795</f>
        <v>0</v>
      </c>
      <c r="G796" s="146">
        <f t="shared" si="1483"/>
        <v>27136.358238000001</v>
      </c>
      <c r="H796" s="146">
        <f t="shared" si="1483"/>
        <v>0</v>
      </c>
      <c r="I796" s="146">
        <f t="shared" si="1483"/>
        <v>0</v>
      </c>
      <c r="J796" s="146">
        <f t="shared" si="1483"/>
        <v>0</v>
      </c>
      <c r="K796" s="146">
        <f t="shared" si="1483"/>
        <v>0</v>
      </c>
      <c r="L796" s="146">
        <f t="shared" si="1483"/>
        <v>0</v>
      </c>
      <c r="M796" s="146">
        <f t="shared" si="1483"/>
        <v>0</v>
      </c>
      <c r="N796" s="146">
        <f t="shared" si="1483"/>
        <v>0</v>
      </c>
      <c r="O796" s="146">
        <f t="shared" si="1483"/>
        <v>0</v>
      </c>
      <c r="P796" s="146">
        <f t="shared" si="1483"/>
        <v>223.102902</v>
      </c>
      <c r="Q796" s="146">
        <f t="shared" si="1483"/>
        <v>0</v>
      </c>
      <c r="R796" s="146">
        <f t="shared" si="1483"/>
        <v>0</v>
      </c>
      <c r="S796" s="146">
        <f t="shared" si="1483"/>
        <v>0</v>
      </c>
      <c r="T796" s="146">
        <f t="shared" si="1483"/>
        <v>0</v>
      </c>
      <c r="U796" s="146">
        <f t="shared" si="1483"/>
        <v>2841.626436</v>
      </c>
      <c r="V796" s="146">
        <f t="shared" si="1483"/>
        <v>0</v>
      </c>
      <c r="W796" s="146">
        <f t="shared" si="1483"/>
        <v>0</v>
      </c>
      <c r="X796" s="146">
        <f t="shared" si="1483"/>
        <v>5307.5006159999994</v>
      </c>
      <c r="Y796" s="146">
        <f t="shared" si="1483"/>
        <v>211.36064400000001</v>
      </c>
      <c r="Z796" s="146">
        <f t="shared" si="1483"/>
        <v>199.61838599999999</v>
      </c>
      <c r="AA796" s="146">
        <f t="shared" si="1483"/>
        <v>0</v>
      </c>
      <c r="AB796" s="146">
        <f t="shared" si="1483"/>
        <v>0</v>
      </c>
      <c r="AC796" s="67"/>
      <c r="AD796" s="55"/>
    </row>
    <row r="797" spans="1:30" s="52" customFormat="1">
      <c r="A797" s="96" t="s">
        <v>261</v>
      </c>
      <c r="B797" s="29">
        <v>1357514</v>
      </c>
      <c r="C797" s="165">
        <f t="shared" si="1468"/>
        <v>113126.17</v>
      </c>
      <c r="D797" s="38">
        <v>1.6500000000000001E-2</v>
      </c>
      <c r="E797" s="38">
        <v>0.1368</v>
      </c>
      <c r="F797" s="38">
        <v>5.7599999999999998E-2</v>
      </c>
      <c r="G797" s="38">
        <v>8.0399999999999999E-2</v>
      </c>
      <c r="H797" s="38">
        <v>4.1099999999999998E-2</v>
      </c>
      <c r="I797" s="38">
        <v>0.13389999999999999</v>
      </c>
      <c r="J797" s="38">
        <v>2.12E-2</v>
      </c>
      <c r="K797" s="38">
        <v>3.2500000000000001E-2</v>
      </c>
      <c r="L797" s="38">
        <v>1.7100000000000001E-2</v>
      </c>
      <c r="M797" s="38">
        <v>2.5999999999999999E-2</v>
      </c>
      <c r="N797" s="38">
        <v>0.13320000000000001</v>
      </c>
      <c r="O797" s="38">
        <v>1.89E-2</v>
      </c>
      <c r="P797" s="38">
        <v>0</v>
      </c>
      <c r="Q797" s="38">
        <v>3.8600000000000002E-2</v>
      </c>
      <c r="R797" s="38">
        <v>1.9E-2</v>
      </c>
      <c r="S797" s="38">
        <v>4.1999999999999997E-3</v>
      </c>
      <c r="T797" s="38">
        <v>5.3999999999999999E-2</v>
      </c>
      <c r="U797" s="38">
        <v>1.78E-2</v>
      </c>
      <c r="V797" s="38">
        <v>3.6700000000000003E-2</v>
      </c>
      <c r="W797" s="38">
        <v>4.7199999999999999E-2</v>
      </c>
      <c r="X797" s="38">
        <v>6.3899999999999998E-2</v>
      </c>
      <c r="Y797" s="38">
        <v>2.5999999999999999E-3</v>
      </c>
      <c r="Z797" s="5">
        <v>0</v>
      </c>
      <c r="AA797" s="5">
        <v>8.0000000000000004E-4</v>
      </c>
      <c r="AB797" s="5">
        <v>0</v>
      </c>
      <c r="AC797" s="67"/>
      <c r="AD797" s="55"/>
    </row>
    <row r="798" spans="1:30" s="52" customFormat="1">
      <c r="A798" s="97"/>
      <c r="B798" s="30"/>
      <c r="C798" s="165"/>
      <c r="D798" s="6">
        <f t="shared" ref="D798" si="1484">$C797*D797</f>
        <v>1866.581805</v>
      </c>
      <c r="E798" s="6">
        <f t="shared" ref="E798" si="1485">$C797*E797</f>
        <v>15475.660056000001</v>
      </c>
      <c r="F798" s="6">
        <f t="shared" ref="F798:AB798" si="1486">$C797*F797</f>
        <v>6516.0673919999999</v>
      </c>
      <c r="G798" s="6">
        <f t="shared" si="1486"/>
        <v>9095.3440680000003</v>
      </c>
      <c r="H798" s="6">
        <f t="shared" si="1486"/>
        <v>4649.4855869999992</v>
      </c>
      <c r="I798" s="6">
        <f t="shared" si="1486"/>
        <v>15147.594162999998</v>
      </c>
      <c r="J798" s="6">
        <f t="shared" si="1486"/>
        <v>2398.2748040000001</v>
      </c>
      <c r="K798" s="6">
        <f t="shared" si="1486"/>
        <v>3676.6005250000003</v>
      </c>
      <c r="L798" s="6">
        <f t="shared" si="1486"/>
        <v>1934.4575070000001</v>
      </c>
      <c r="M798" s="6">
        <f t="shared" si="1486"/>
        <v>2941.2804199999996</v>
      </c>
      <c r="N798" s="6">
        <f t="shared" si="1486"/>
        <v>15068.405844000001</v>
      </c>
      <c r="O798" s="6">
        <f t="shared" si="1486"/>
        <v>2138.084613</v>
      </c>
      <c r="P798" s="6">
        <f t="shared" si="1486"/>
        <v>0</v>
      </c>
      <c r="Q798" s="6">
        <f t="shared" si="1486"/>
        <v>4366.6701620000003</v>
      </c>
      <c r="R798" s="6">
        <f t="shared" si="1486"/>
        <v>2149.39723</v>
      </c>
      <c r="S798" s="6">
        <f t="shared" si="1486"/>
        <v>475.12991399999999</v>
      </c>
      <c r="T798" s="6">
        <f t="shared" si="1486"/>
        <v>6108.8131800000001</v>
      </c>
      <c r="U798" s="6">
        <f t="shared" si="1486"/>
        <v>2013.6458259999999</v>
      </c>
      <c r="V798" s="6">
        <f t="shared" si="1486"/>
        <v>4151.7304389999999</v>
      </c>
      <c r="W798" s="6">
        <f t="shared" si="1486"/>
        <v>5339.5552239999997</v>
      </c>
      <c r="X798" s="6">
        <f t="shared" si="1486"/>
        <v>7228.7622629999996</v>
      </c>
      <c r="Y798" s="6">
        <f t="shared" si="1486"/>
        <v>294.12804199999999</v>
      </c>
      <c r="Z798" s="6">
        <f t="shared" si="1486"/>
        <v>0</v>
      </c>
      <c r="AA798" s="6">
        <f t="shared" si="1486"/>
        <v>90.50093600000001</v>
      </c>
      <c r="AB798" s="6">
        <f t="shared" si="1486"/>
        <v>0</v>
      </c>
      <c r="AC798" s="67"/>
      <c r="AD798" s="55"/>
    </row>
    <row r="799" spans="1:30" s="52" customFormat="1">
      <c r="A799" s="96" t="s">
        <v>451</v>
      </c>
      <c r="B799" s="18">
        <v>1357514</v>
      </c>
      <c r="C799" s="165">
        <f t="shared" si="1468"/>
        <v>113126.17</v>
      </c>
      <c r="D799" s="5"/>
      <c r="E799" s="5">
        <v>1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67"/>
      <c r="AD799" s="55"/>
    </row>
    <row r="800" spans="1:30" s="52" customFormat="1">
      <c r="A800" s="97"/>
      <c r="B800" s="12"/>
      <c r="C800" s="165"/>
      <c r="D800" s="6">
        <f t="shared" ref="D800" si="1487">$C799*D799</f>
        <v>0</v>
      </c>
      <c r="E800" s="6">
        <f t="shared" ref="E800" si="1488">$C799*E799</f>
        <v>113126.17</v>
      </c>
      <c r="F800" s="6">
        <f t="shared" ref="F800:O800" si="1489">$C799*F799</f>
        <v>0</v>
      </c>
      <c r="G800" s="6">
        <f t="shared" si="1489"/>
        <v>0</v>
      </c>
      <c r="H800" s="6">
        <f t="shared" si="1489"/>
        <v>0</v>
      </c>
      <c r="I800" s="6">
        <f t="shared" si="1489"/>
        <v>0</v>
      </c>
      <c r="J800" s="6">
        <f t="shared" si="1489"/>
        <v>0</v>
      </c>
      <c r="K800" s="6">
        <f t="shared" si="1489"/>
        <v>0</v>
      </c>
      <c r="L800" s="6">
        <f t="shared" si="1489"/>
        <v>0</v>
      </c>
      <c r="M800" s="6">
        <f t="shared" si="1489"/>
        <v>0</v>
      </c>
      <c r="N800" s="6">
        <f t="shared" si="1489"/>
        <v>0</v>
      </c>
      <c r="O800" s="6">
        <f t="shared" si="1489"/>
        <v>0</v>
      </c>
      <c r="P800" s="6">
        <f t="shared" ref="P800" si="1490">$C799*P799</f>
        <v>0</v>
      </c>
      <c r="Q800" s="6">
        <f t="shared" ref="Q800" si="1491">$C799*Q799</f>
        <v>0</v>
      </c>
      <c r="R800" s="6">
        <f t="shared" ref="R800:AB800" si="1492">$C799*R799</f>
        <v>0</v>
      </c>
      <c r="S800" s="6">
        <f t="shared" si="1492"/>
        <v>0</v>
      </c>
      <c r="T800" s="6">
        <f t="shared" si="1492"/>
        <v>0</v>
      </c>
      <c r="U800" s="6">
        <f t="shared" si="1492"/>
        <v>0</v>
      </c>
      <c r="V800" s="6">
        <f t="shared" si="1492"/>
        <v>0</v>
      </c>
      <c r="W800" s="6">
        <f t="shared" si="1492"/>
        <v>0</v>
      </c>
      <c r="X800" s="6">
        <f t="shared" si="1492"/>
        <v>0</v>
      </c>
      <c r="Y800" s="6">
        <f t="shared" si="1492"/>
        <v>0</v>
      </c>
      <c r="Z800" s="6">
        <f t="shared" si="1492"/>
        <v>0</v>
      </c>
      <c r="AA800" s="6">
        <f t="shared" si="1492"/>
        <v>0</v>
      </c>
      <c r="AB800" s="6">
        <f t="shared" si="1492"/>
        <v>0</v>
      </c>
      <c r="AC800" s="67"/>
      <c r="AD800" s="55"/>
    </row>
    <row r="801" spans="1:30" s="52" customFormat="1">
      <c r="A801" s="103" t="s">
        <v>262</v>
      </c>
      <c r="B801" s="29">
        <v>8377491</v>
      </c>
      <c r="C801" s="165">
        <f t="shared" si="1468"/>
        <v>698124.25</v>
      </c>
      <c r="D801" s="5"/>
      <c r="E801" s="5">
        <v>0.93740000000000001</v>
      </c>
      <c r="F801" s="5">
        <v>4.3999999999999997E-2</v>
      </c>
      <c r="G801" s="5">
        <v>7.4000000000000003E-3</v>
      </c>
      <c r="H801" s="5"/>
      <c r="I801" s="5"/>
      <c r="J801" s="5"/>
      <c r="K801" s="5"/>
      <c r="L801" s="5">
        <v>1.11E-2</v>
      </c>
      <c r="M801" s="5"/>
      <c r="N801" s="5"/>
      <c r="O801" s="5"/>
      <c r="P801" s="5"/>
      <c r="Q801" s="5"/>
      <c r="R801" s="5"/>
      <c r="S801" s="5"/>
      <c r="T801" s="5"/>
      <c r="U801" s="5">
        <v>1E-4</v>
      </c>
      <c r="V801" s="5"/>
      <c r="W801" s="5"/>
      <c r="X801" s="5"/>
      <c r="Y801" s="5"/>
      <c r="Z801" s="5"/>
      <c r="AA801" s="5"/>
      <c r="AB801" s="5"/>
      <c r="AC801" s="67"/>
      <c r="AD801" s="55"/>
    </row>
    <row r="802" spans="1:30" s="52" customFormat="1">
      <c r="A802" s="102"/>
      <c r="B802" s="30"/>
      <c r="C802" s="165"/>
      <c r="D802" s="7">
        <f t="shared" ref="D802" si="1493">$C801*D801</f>
        <v>0</v>
      </c>
      <c r="E802" s="7">
        <f t="shared" ref="E802" si="1494">$C801*E801</f>
        <v>654421.67194999999</v>
      </c>
      <c r="F802" s="7">
        <f t="shared" ref="F802:AB802" si="1495">$C801*F801</f>
        <v>30717.466999999997</v>
      </c>
      <c r="G802" s="7">
        <f t="shared" si="1495"/>
        <v>5166.1194500000001</v>
      </c>
      <c r="H802" s="7">
        <f t="shared" si="1495"/>
        <v>0</v>
      </c>
      <c r="I802" s="7">
        <f t="shared" si="1495"/>
        <v>0</v>
      </c>
      <c r="J802" s="7">
        <f t="shared" si="1495"/>
        <v>0</v>
      </c>
      <c r="K802" s="7">
        <f t="shared" si="1495"/>
        <v>0</v>
      </c>
      <c r="L802" s="7">
        <f t="shared" si="1495"/>
        <v>7749.1791750000002</v>
      </c>
      <c r="M802" s="7">
        <f t="shared" si="1495"/>
        <v>0</v>
      </c>
      <c r="N802" s="7">
        <f t="shared" si="1495"/>
        <v>0</v>
      </c>
      <c r="O802" s="7">
        <f t="shared" si="1495"/>
        <v>0</v>
      </c>
      <c r="P802" s="7">
        <f t="shared" si="1495"/>
        <v>0</v>
      </c>
      <c r="Q802" s="7">
        <f t="shared" si="1495"/>
        <v>0</v>
      </c>
      <c r="R802" s="7">
        <f t="shared" si="1495"/>
        <v>0</v>
      </c>
      <c r="S802" s="7">
        <f t="shared" si="1495"/>
        <v>0</v>
      </c>
      <c r="T802" s="7">
        <f t="shared" si="1495"/>
        <v>0</v>
      </c>
      <c r="U802" s="7">
        <f t="shared" si="1495"/>
        <v>69.812425000000005</v>
      </c>
      <c r="V802" s="7">
        <f t="shared" si="1495"/>
        <v>0</v>
      </c>
      <c r="W802" s="7">
        <f t="shared" si="1495"/>
        <v>0</v>
      </c>
      <c r="X802" s="7">
        <f t="shared" si="1495"/>
        <v>0</v>
      </c>
      <c r="Y802" s="7">
        <f t="shared" si="1495"/>
        <v>0</v>
      </c>
      <c r="Z802" s="7">
        <f t="shared" si="1495"/>
        <v>0</v>
      </c>
      <c r="AA802" s="7">
        <f t="shared" si="1495"/>
        <v>0</v>
      </c>
      <c r="AB802" s="7">
        <f t="shared" si="1495"/>
        <v>0</v>
      </c>
      <c r="AC802" s="67"/>
      <c r="AD802" s="55"/>
    </row>
    <row r="803" spans="1:30" s="52" customFormat="1">
      <c r="A803" s="103" t="s">
        <v>263</v>
      </c>
      <c r="B803" s="29">
        <v>4042554</v>
      </c>
      <c r="C803" s="165">
        <f t="shared" si="1468"/>
        <v>336879.5</v>
      </c>
      <c r="D803" s="5"/>
      <c r="E803" s="5">
        <v>0.89970000000000006</v>
      </c>
      <c r="F803" s="5"/>
      <c r="G803" s="5"/>
      <c r="H803" s="5"/>
      <c r="I803" s="5"/>
      <c r="J803" s="5">
        <v>0.1003</v>
      </c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67"/>
      <c r="AD803" s="55"/>
    </row>
    <row r="804" spans="1:30" s="52" customFormat="1">
      <c r="A804" s="102"/>
      <c r="B804" s="30"/>
      <c r="C804" s="165"/>
      <c r="D804" s="7">
        <f t="shared" ref="D804" si="1496">$C803*D803</f>
        <v>0</v>
      </c>
      <c r="E804" s="7">
        <f t="shared" ref="E804" si="1497">$C803*E803</f>
        <v>303090.48615000001</v>
      </c>
      <c r="F804" s="7">
        <f t="shared" ref="F804:AB804" si="1498">$C803*F803</f>
        <v>0</v>
      </c>
      <c r="G804" s="7">
        <f t="shared" si="1498"/>
        <v>0</v>
      </c>
      <c r="H804" s="7">
        <f t="shared" si="1498"/>
        <v>0</v>
      </c>
      <c r="I804" s="7">
        <f t="shared" si="1498"/>
        <v>0</v>
      </c>
      <c r="J804" s="7">
        <f t="shared" si="1498"/>
        <v>33789.013850000003</v>
      </c>
      <c r="K804" s="7">
        <f t="shared" si="1498"/>
        <v>0</v>
      </c>
      <c r="L804" s="7">
        <f t="shared" si="1498"/>
        <v>0</v>
      </c>
      <c r="M804" s="7">
        <f t="shared" si="1498"/>
        <v>0</v>
      </c>
      <c r="N804" s="7">
        <f t="shared" si="1498"/>
        <v>0</v>
      </c>
      <c r="O804" s="7">
        <f t="shared" si="1498"/>
        <v>0</v>
      </c>
      <c r="P804" s="7">
        <f t="shared" si="1498"/>
        <v>0</v>
      </c>
      <c r="Q804" s="7">
        <f t="shared" si="1498"/>
        <v>0</v>
      </c>
      <c r="R804" s="7">
        <f t="shared" si="1498"/>
        <v>0</v>
      </c>
      <c r="S804" s="7">
        <f t="shared" si="1498"/>
        <v>0</v>
      </c>
      <c r="T804" s="7">
        <f t="shared" si="1498"/>
        <v>0</v>
      </c>
      <c r="U804" s="7">
        <f t="shared" si="1498"/>
        <v>0</v>
      </c>
      <c r="V804" s="7">
        <f t="shared" si="1498"/>
        <v>0</v>
      </c>
      <c r="W804" s="7">
        <f t="shared" si="1498"/>
        <v>0</v>
      </c>
      <c r="X804" s="7">
        <f t="shared" si="1498"/>
        <v>0</v>
      </c>
      <c r="Y804" s="7">
        <f t="shared" si="1498"/>
        <v>0</v>
      </c>
      <c r="Z804" s="7">
        <f t="shared" si="1498"/>
        <v>0</v>
      </c>
      <c r="AA804" s="7">
        <f t="shared" si="1498"/>
        <v>0</v>
      </c>
      <c r="AB804" s="7">
        <f t="shared" si="1498"/>
        <v>0</v>
      </c>
      <c r="AC804" s="67"/>
      <c r="AD804" s="55"/>
    </row>
    <row r="805" spans="1:30" s="52" customFormat="1">
      <c r="A805" s="103" t="s">
        <v>264</v>
      </c>
      <c r="B805" s="29">
        <v>6734704</v>
      </c>
      <c r="C805" s="165">
        <f t="shared" si="1468"/>
        <v>561225.32999999996</v>
      </c>
      <c r="D805" s="5"/>
      <c r="E805" s="5"/>
      <c r="F805" s="5"/>
      <c r="G805" s="5">
        <v>0.61080000000000001</v>
      </c>
      <c r="H805" s="5"/>
      <c r="I805" s="5"/>
      <c r="J805" s="5"/>
      <c r="K805" s="5"/>
      <c r="L805" s="5">
        <v>0.21870000000000001</v>
      </c>
      <c r="M805" s="5"/>
      <c r="N805" s="5">
        <v>0.13969999999999999</v>
      </c>
      <c r="O805" s="5"/>
      <c r="P805" s="5"/>
      <c r="Q805" s="5"/>
      <c r="R805" s="5"/>
      <c r="S805" s="5"/>
      <c r="T805" s="5"/>
      <c r="U805" s="5">
        <v>3.0800000000000001E-2</v>
      </c>
      <c r="V805" s="5"/>
      <c r="W805" s="5"/>
      <c r="X805" s="5"/>
      <c r="Y805" s="5"/>
      <c r="Z805" s="5"/>
      <c r="AA805" s="5"/>
      <c r="AB805" s="5"/>
      <c r="AC805" s="67"/>
      <c r="AD805" s="55"/>
    </row>
    <row r="806" spans="1:30" s="52" customFormat="1">
      <c r="A806" s="102"/>
      <c r="B806" s="30"/>
      <c r="C806" s="165"/>
      <c r="D806" s="7">
        <f t="shared" ref="D806" si="1499">$C805*D805</f>
        <v>0</v>
      </c>
      <c r="E806" s="7">
        <f t="shared" ref="E806" si="1500">$C805*E805</f>
        <v>0</v>
      </c>
      <c r="F806" s="7">
        <f t="shared" ref="F806:AB806" si="1501">$C805*F805</f>
        <v>0</v>
      </c>
      <c r="G806" s="7">
        <f t="shared" si="1501"/>
        <v>342796.43156399997</v>
      </c>
      <c r="H806" s="7">
        <f t="shared" si="1501"/>
        <v>0</v>
      </c>
      <c r="I806" s="7">
        <f t="shared" si="1501"/>
        <v>0</v>
      </c>
      <c r="J806" s="7">
        <f t="shared" si="1501"/>
        <v>0</v>
      </c>
      <c r="K806" s="7">
        <f t="shared" si="1501"/>
        <v>0</v>
      </c>
      <c r="L806" s="7">
        <f t="shared" si="1501"/>
        <v>122739.97967099999</v>
      </c>
      <c r="M806" s="7">
        <f t="shared" si="1501"/>
        <v>0</v>
      </c>
      <c r="N806" s="7">
        <f t="shared" si="1501"/>
        <v>78403.178600999992</v>
      </c>
      <c r="O806" s="7">
        <f t="shared" si="1501"/>
        <v>0</v>
      </c>
      <c r="P806" s="7">
        <f t="shared" si="1501"/>
        <v>0</v>
      </c>
      <c r="Q806" s="7">
        <f t="shared" si="1501"/>
        <v>0</v>
      </c>
      <c r="R806" s="7">
        <f t="shared" si="1501"/>
        <v>0</v>
      </c>
      <c r="S806" s="7">
        <f t="shared" si="1501"/>
        <v>0</v>
      </c>
      <c r="T806" s="7">
        <f t="shared" si="1501"/>
        <v>0</v>
      </c>
      <c r="U806" s="7">
        <f t="shared" si="1501"/>
        <v>17285.740163999999</v>
      </c>
      <c r="V806" s="7">
        <f t="shared" si="1501"/>
        <v>0</v>
      </c>
      <c r="W806" s="7">
        <f t="shared" si="1501"/>
        <v>0</v>
      </c>
      <c r="X806" s="7">
        <f t="shared" si="1501"/>
        <v>0</v>
      </c>
      <c r="Y806" s="7">
        <f t="shared" si="1501"/>
        <v>0</v>
      </c>
      <c r="Z806" s="7">
        <f t="shared" si="1501"/>
        <v>0</v>
      </c>
      <c r="AA806" s="7">
        <f t="shared" si="1501"/>
        <v>0</v>
      </c>
      <c r="AB806" s="7">
        <f t="shared" si="1501"/>
        <v>0</v>
      </c>
      <c r="AC806" s="67"/>
      <c r="AD806" s="55"/>
    </row>
    <row r="807" spans="1:30" s="52" customFormat="1">
      <c r="A807" s="103" t="s">
        <v>265</v>
      </c>
      <c r="B807" s="29">
        <v>522290</v>
      </c>
      <c r="C807" s="165">
        <f t="shared" si="1468"/>
        <v>43524.17</v>
      </c>
      <c r="D807" s="5"/>
      <c r="E807" s="5">
        <v>0.97989999999999999</v>
      </c>
      <c r="F807" s="5"/>
      <c r="G807" s="5"/>
      <c r="H807" s="5"/>
      <c r="I807" s="5"/>
      <c r="J807" s="5"/>
      <c r="K807" s="5">
        <v>2.01E-2</v>
      </c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67"/>
      <c r="AD807" s="55"/>
    </row>
    <row r="808" spans="1:30" s="52" customFormat="1">
      <c r="A808" s="102"/>
      <c r="B808" s="30"/>
      <c r="C808" s="165"/>
      <c r="D808" s="7">
        <f t="shared" ref="D808" si="1502">$C807*D807</f>
        <v>0</v>
      </c>
      <c r="E808" s="7">
        <f t="shared" ref="E808" si="1503">$C807*E807</f>
        <v>42649.334182999999</v>
      </c>
      <c r="F808" s="7">
        <f t="shared" ref="F808:AB808" si="1504">$C807*F807</f>
        <v>0</v>
      </c>
      <c r="G808" s="7">
        <f t="shared" si="1504"/>
        <v>0</v>
      </c>
      <c r="H808" s="7">
        <f t="shared" si="1504"/>
        <v>0</v>
      </c>
      <c r="I808" s="7">
        <f t="shared" si="1504"/>
        <v>0</v>
      </c>
      <c r="J808" s="7">
        <f t="shared" si="1504"/>
        <v>0</v>
      </c>
      <c r="K808" s="7">
        <f t="shared" si="1504"/>
        <v>874.83581699999991</v>
      </c>
      <c r="L808" s="7">
        <f t="shared" si="1504"/>
        <v>0</v>
      </c>
      <c r="M808" s="7">
        <f t="shared" si="1504"/>
        <v>0</v>
      </c>
      <c r="N808" s="7">
        <f t="shared" si="1504"/>
        <v>0</v>
      </c>
      <c r="O808" s="7">
        <f t="shared" si="1504"/>
        <v>0</v>
      </c>
      <c r="P808" s="7">
        <f t="shared" si="1504"/>
        <v>0</v>
      </c>
      <c r="Q808" s="7">
        <f t="shared" si="1504"/>
        <v>0</v>
      </c>
      <c r="R808" s="7">
        <f t="shared" si="1504"/>
        <v>0</v>
      </c>
      <c r="S808" s="7">
        <f t="shared" si="1504"/>
        <v>0</v>
      </c>
      <c r="T808" s="7">
        <f t="shared" si="1504"/>
        <v>0</v>
      </c>
      <c r="U808" s="7">
        <f t="shared" si="1504"/>
        <v>0</v>
      </c>
      <c r="V808" s="7">
        <f t="shared" si="1504"/>
        <v>0</v>
      </c>
      <c r="W808" s="7">
        <f t="shared" si="1504"/>
        <v>0</v>
      </c>
      <c r="X808" s="7">
        <f t="shared" si="1504"/>
        <v>0</v>
      </c>
      <c r="Y808" s="7">
        <f t="shared" si="1504"/>
        <v>0</v>
      </c>
      <c r="Z808" s="7">
        <f t="shared" si="1504"/>
        <v>0</v>
      </c>
      <c r="AA808" s="7">
        <f t="shared" si="1504"/>
        <v>0</v>
      </c>
      <c r="AB808" s="7">
        <f t="shared" si="1504"/>
        <v>0</v>
      </c>
      <c r="AC808" s="67"/>
      <c r="AD808" s="55"/>
    </row>
    <row r="809" spans="1:30" s="52" customFormat="1">
      <c r="A809" s="96" t="s">
        <v>294</v>
      </c>
      <c r="B809" s="29">
        <v>205909.5</v>
      </c>
      <c r="C809" s="165">
        <f t="shared" si="1468"/>
        <v>17159.13</v>
      </c>
      <c r="D809" s="38">
        <v>1.6500000000000001E-2</v>
      </c>
      <c r="E809" s="38">
        <v>0.1368</v>
      </c>
      <c r="F809" s="38">
        <v>5.7599999999999998E-2</v>
      </c>
      <c r="G809" s="38">
        <v>8.0399999999999999E-2</v>
      </c>
      <c r="H809" s="38">
        <v>4.1099999999999998E-2</v>
      </c>
      <c r="I809" s="38">
        <v>0.13389999999999999</v>
      </c>
      <c r="J809" s="38">
        <v>2.12E-2</v>
      </c>
      <c r="K809" s="38">
        <v>3.2500000000000001E-2</v>
      </c>
      <c r="L809" s="38">
        <v>1.7100000000000001E-2</v>
      </c>
      <c r="M809" s="38">
        <v>2.5999999999999999E-2</v>
      </c>
      <c r="N809" s="38">
        <v>0.13320000000000001</v>
      </c>
      <c r="O809" s="38">
        <v>1.89E-2</v>
      </c>
      <c r="P809" s="38">
        <v>0</v>
      </c>
      <c r="Q809" s="38">
        <v>3.8600000000000002E-2</v>
      </c>
      <c r="R809" s="38">
        <v>1.9E-2</v>
      </c>
      <c r="S809" s="38">
        <v>4.1999999999999997E-3</v>
      </c>
      <c r="T809" s="38">
        <v>5.3999999999999999E-2</v>
      </c>
      <c r="U809" s="38">
        <v>1.78E-2</v>
      </c>
      <c r="V809" s="38">
        <v>3.6700000000000003E-2</v>
      </c>
      <c r="W809" s="38">
        <v>4.7199999999999999E-2</v>
      </c>
      <c r="X809" s="38">
        <v>6.3899999999999998E-2</v>
      </c>
      <c r="Y809" s="38">
        <v>2.5999999999999999E-3</v>
      </c>
      <c r="Z809" s="5">
        <v>0</v>
      </c>
      <c r="AA809" s="5">
        <v>8.0000000000000004E-4</v>
      </c>
      <c r="AB809" s="5">
        <v>0</v>
      </c>
      <c r="AC809" s="67"/>
      <c r="AD809" s="55"/>
    </row>
    <row r="810" spans="1:30" s="52" customFormat="1">
      <c r="A810" s="97"/>
      <c r="B810" s="30"/>
      <c r="C810" s="165"/>
      <c r="D810" s="6">
        <f t="shared" ref="D810" si="1505">$C809*D809</f>
        <v>283.12564500000002</v>
      </c>
      <c r="E810" s="6">
        <f t="shared" ref="E810" si="1506">$C809*E809</f>
        <v>2347.3689840000002</v>
      </c>
      <c r="F810" s="6">
        <f t="shared" ref="F810:AB810" si="1507">$C809*F809</f>
        <v>988.36588800000004</v>
      </c>
      <c r="G810" s="6">
        <f t="shared" si="1507"/>
        <v>1379.5940520000001</v>
      </c>
      <c r="H810" s="6">
        <f t="shared" si="1507"/>
        <v>705.24024299999996</v>
      </c>
      <c r="I810" s="6">
        <f t="shared" si="1507"/>
        <v>2297.6075070000002</v>
      </c>
      <c r="J810" s="6">
        <f t="shared" si="1507"/>
        <v>363.77355600000004</v>
      </c>
      <c r="K810" s="6">
        <f t="shared" si="1507"/>
        <v>557.67172500000004</v>
      </c>
      <c r="L810" s="6">
        <f t="shared" si="1507"/>
        <v>293.42112300000002</v>
      </c>
      <c r="M810" s="6">
        <f t="shared" si="1507"/>
        <v>446.13738000000001</v>
      </c>
      <c r="N810" s="6">
        <f t="shared" si="1507"/>
        <v>2285.5961160000002</v>
      </c>
      <c r="O810" s="6">
        <f t="shared" si="1507"/>
        <v>324.30755700000003</v>
      </c>
      <c r="P810" s="6">
        <f t="shared" si="1507"/>
        <v>0</v>
      </c>
      <c r="Q810" s="6">
        <f t="shared" si="1507"/>
        <v>662.34241800000007</v>
      </c>
      <c r="R810" s="6">
        <f t="shared" si="1507"/>
        <v>326.02347000000003</v>
      </c>
      <c r="S810" s="6">
        <f t="shared" si="1507"/>
        <v>72.068346000000005</v>
      </c>
      <c r="T810" s="6">
        <f t="shared" si="1507"/>
        <v>926.59302000000002</v>
      </c>
      <c r="U810" s="6">
        <f t="shared" si="1507"/>
        <v>305.43251400000003</v>
      </c>
      <c r="V810" s="6">
        <f t="shared" si="1507"/>
        <v>629.74007100000006</v>
      </c>
      <c r="W810" s="6">
        <f t="shared" si="1507"/>
        <v>809.91093599999999</v>
      </c>
      <c r="X810" s="6">
        <f t="shared" si="1507"/>
        <v>1096.4684070000001</v>
      </c>
      <c r="Y810" s="6">
        <f t="shared" si="1507"/>
        <v>44.613737999999998</v>
      </c>
      <c r="Z810" s="6">
        <f t="shared" si="1507"/>
        <v>0</v>
      </c>
      <c r="AA810" s="6">
        <f t="shared" si="1507"/>
        <v>13.727304000000002</v>
      </c>
      <c r="AB810" s="6">
        <f t="shared" si="1507"/>
        <v>0</v>
      </c>
      <c r="AC810" s="67"/>
      <c r="AD810" s="55"/>
    </row>
    <row r="811" spans="1:30" s="52" customFormat="1">
      <c r="A811" s="96" t="s">
        <v>467</v>
      </c>
      <c r="B811" s="18">
        <v>205909.5</v>
      </c>
      <c r="C811" s="165">
        <f t="shared" si="1468"/>
        <v>17159.13</v>
      </c>
      <c r="D811" s="5"/>
      <c r="E811" s="5">
        <v>1E-3</v>
      </c>
      <c r="F811" s="5"/>
      <c r="G811" s="5"/>
      <c r="H811" s="5">
        <v>0.43259999999999998</v>
      </c>
      <c r="I811" s="5"/>
      <c r="J811" s="5">
        <v>0</v>
      </c>
      <c r="K811" s="5">
        <v>1E-3</v>
      </c>
      <c r="L811" s="5"/>
      <c r="M811" s="5"/>
      <c r="N811" s="5">
        <v>0</v>
      </c>
      <c r="O811" s="5">
        <v>5.9999999999999995E-4</v>
      </c>
      <c r="P811" s="5"/>
      <c r="Q811" s="5"/>
      <c r="R811" s="5"/>
      <c r="S811" s="5"/>
      <c r="T811" s="5"/>
      <c r="U811" s="5"/>
      <c r="V811" s="5">
        <v>0.56479999999999997</v>
      </c>
      <c r="W811" s="5"/>
      <c r="X811" s="5"/>
      <c r="Y811" s="5"/>
      <c r="Z811" s="5"/>
      <c r="AA811" s="5"/>
      <c r="AB811" s="5"/>
      <c r="AC811" s="67"/>
      <c r="AD811" s="55"/>
    </row>
    <row r="812" spans="1:30" s="52" customFormat="1">
      <c r="A812" s="97"/>
      <c r="B812" s="12"/>
      <c r="C812" s="165"/>
      <c r="D812" s="6">
        <f t="shared" ref="D812" si="1508">$C811*D811</f>
        <v>0</v>
      </c>
      <c r="E812" s="6">
        <f t="shared" ref="E812" si="1509">$C811*E811</f>
        <v>17.159130000000001</v>
      </c>
      <c r="F812" s="6">
        <f t="shared" ref="F812:O812" si="1510">$C811*F811</f>
        <v>0</v>
      </c>
      <c r="G812" s="6">
        <f t="shared" si="1510"/>
        <v>0</v>
      </c>
      <c r="H812" s="6">
        <f t="shared" si="1510"/>
        <v>7423.0396380000002</v>
      </c>
      <c r="I812" s="6">
        <f t="shared" si="1510"/>
        <v>0</v>
      </c>
      <c r="J812" s="6">
        <f t="shared" si="1510"/>
        <v>0</v>
      </c>
      <c r="K812" s="6">
        <f t="shared" si="1510"/>
        <v>17.159130000000001</v>
      </c>
      <c r="L812" s="6">
        <f t="shared" si="1510"/>
        <v>0</v>
      </c>
      <c r="M812" s="6">
        <f t="shared" si="1510"/>
        <v>0</v>
      </c>
      <c r="N812" s="6">
        <f t="shared" si="1510"/>
        <v>0</v>
      </c>
      <c r="O812" s="6">
        <f t="shared" si="1510"/>
        <v>10.295477999999999</v>
      </c>
      <c r="P812" s="6">
        <f t="shared" ref="P812" si="1511">$C811*P811</f>
        <v>0</v>
      </c>
      <c r="Q812" s="6">
        <f t="shared" ref="Q812" si="1512">$C811*Q811</f>
        <v>0</v>
      </c>
      <c r="R812" s="6">
        <f t="shared" ref="R812:AB812" si="1513">$C811*R811</f>
        <v>0</v>
      </c>
      <c r="S812" s="6">
        <f t="shared" si="1513"/>
        <v>0</v>
      </c>
      <c r="T812" s="6">
        <f t="shared" si="1513"/>
        <v>0</v>
      </c>
      <c r="U812" s="6">
        <f t="shared" si="1513"/>
        <v>0</v>
      </c>
      <c r="V812" s="6">
        <f t="shared" si="1513"/>
        <v>9691.4766240000008</v>
      </c>
      <c r="W812" s="6">
        <f t="shared" si="1513"/>
        <v>0</v>
      </c>
      <c r="X812" s="6">
        <f t="shared" si="1513"/>
        <v>0</v>
      </c>
      <c r="Y812" s="6">
        <f t="shared" si="1513"/>
        <v>0</v>
      </c>
      <c r="Z812" s="6">
        <f t="shared" si="1513"/>
        <v>0</v>
      </c>
      <c r="AA812" s="6">
        <f t="shared" si="1513"/>
        <v>0</v>
      </c>
      <c r="AB812" s="6">
        <f t="shared" si="1513"/>
        <v>0</v>
      </c>
      <c r="AC812" s="67"/>
      <c r="AD812" s="55"/>
    </row>
    <row r="813" spans="1:30" s="52" customFormat="1">
      <c r="A813" s="103" t="s">
        <v>295</v>
      </c>
      <c r="B813" s="29">
        <v>1805714</v>
      </c>
      <c r="C813" s="165">
        <f t="shared" si="1468"/>
        <v>150476.17000000001</v>
      </c>
      <c r="D813" s="38">
        <v>1.6500000000000001E-2</v>
      </c>
      <c r="E813" s="38">
        <v>0.1368</v>
      </c>
      <c r="F813" s="38">
        <v>5.7599999999999998E-2</v>
      </c>
      <c r="G813" s="38">
        <v>8.0399999999999999E-2</v>
      </c>
      <c r="H813" s="38">
        <v>4.1099999999999998E-2</v>
      </c>
      <c r="I813" s="38">
        <v>0.13389999999999999</v>
      </c>
      <c r="J813" s="38">
        <v>2.12E-2</v>
      </c>
      <c r="K813" s="38">
        <v>3.2500000000000001E-2</v>
      </c>
      <c r="L813" s="38">
        <v>1.7100000000000001E-2</v>
      </c>
      <c r="M813" s="38">
        <v>2.5999999999999999E-2</v>
      </c>
      <c r="N813" s="38">
        <v>0.13320000000000001</v>
      </c>
      <c r="O813" s="38">
        <v>1.89E-2</v>
      </c>
      <c r="P813" s="38">
        <v>0</v>
      </c>
      <c r="Q813" s="38">
        <v>3.8600000000000002E-2</v>
      </c>
      <c r="R813" s="38">
        <v>1.9E-2</v>
      </c>
      <c r="S813" s="38">
        <v>4.1999999999999997E-3</v>
      </c>
      <c r="T813" s="38">
        <v>5.3999999999999999E-2</v>
      </c>
      <c r="U813" s="38">
        <v>1.78E-2</v>
      </c>
      <c r="V813" s="38">
        <v>3.6700000000000003E-2</v>
      </c>
      <c r="W813" s="38">
        <v>4.7199999999999999E-2</v>
      </c>
      <c r="X813" s="38">
        <v>6.3899999999999998E-2</v>
      </c>
      <c r="Y813" s="38">
        <v>2.5999999999999999E-3</v>
      </c>
      <c r="Z813" s="5">
        <v>0</v>
      </c>
      <c r="AA813" s="5">
        <v>8.0000000000000004E-4</v>
      </c>
      <c r="AB813" s="5">
        <v>0</v>
      </c>
      <c r="AC813" s="67"/>
      <c r="AD813" s="55"/>
    </row>
    <row r="814" spans="1:30" s="52" customFormat="1">
      <c r="A814" s="102"/>
      <c r="B814" s="30"/>
      <c r="C814" s="165"/>
      <c r="D814" s="7">
        <f t="shared" ref="D814" si="1514">$C813*D813</f>
        <v>2482.8568050000003</v>
      </c>
      <c r="E814" s="7">
        <f t="shared" ref="E814" si="1515">$C813*E813</f>
        <v>20585.140056000004</v>
      </c>
      <c r="F814" s="7">
        <f t="shared" ref="F814:AB814" si="1516">$C813*F813</f>
        <v>8667.4273919999996</v>
      </c>
      <c r="G814" s="7">
        <f t="shared" si="1516"/>
        <v>12098.284068000001</v>
      </c>
      <c r="H814" s="7">
        <f t="shared" si="1516"/>
        <v>6184.5705870000002</v>
      </c>
      <c r="I814" s="7">
        <f t="shared" si="1516"/>
        <v>20148.759162999999</v>
      </c>
      <c r="J814" s="7">
        <f t="shared" si="1516"/>
        <v>3190.0948040000003</v>
      </c>
      <c r="K814" s="7">
        <f t="shared" si="1516"/>
        <v>4890.4755250000007</v>
      </c>
      <c r="L814" s="7">
        <f t="shared" si="1516"/>
        <v>2573.1425070000005</v>
      </c>
      <c r="M814" s="7">
        <f t="shared" si="1516"/>
        <v>3912.38042</v>
      </c>
      <c r="N814" s="7">
        <f t="shared" si="1516"/>
        <v>20043.425844000005</v>
      </c>
      <c r="O814" s="7">
        <f t="shared" si="1516"/>
        <v>2843.9996130000004</v>
      </c>
      <c r="P814" s="7">
        <f t="shared" si="1516"/>
        <v>0</v>
      </c>
      <c r="Q814" s="7">
        <f t="shared" si="1516"/>
        <v>5808.3801620000013</v>
      </c>
      <c r="R814" s="7">
        <f t="shared" si="1516"/>
        <v>2859.0472300000001</v>
      </c>
      <c r="S814" s="7">
        <f t="shared" si="1516"/>
        <v>631.99991399999999</v>
      </c>
      <c r="T814" s="7">
        <f t="shared" si="1516"/>
        <v>8125.7131800000006</v>
      </c>
      <c r="U814" s="7">
        <f t="shared" si="1516"/>
        <v>2678.4758260000003</v>
      </c>
      <c r="V814" s="7">
        <f t="shared" si="1516"/>
        <v>5522.4754390000007</v>
      </c>
      <c r="W814" s="7">
        <f t="shared" si="1516"/>
        <v>7102.4752240000007</v>
      </c>
      <c r="X814" s="7">
        <f t="shared" si="1516"/>
        <v>9615.4272630000014</v>
      </c>
      <c r="Y814" s="7">
        <f t="shared" si="1516"/>
        <v>391.23804200000001</v>
      </c>
      <c r="Z814" s="7">
        <f t="shared" si="1516"/>
        <v>0</v>
      </c>
      <c r="AA814" s="7">
        <f t="shared" si="1516"/>
        <v>120.38093600000002</v>
      </c>
      <c r="AB814" s="7">
        <f t="shared" si="1516"/>
        <v>0</v>
      </c>
      <c r="AC814" s="67"/>
      <c r="AD814" s="55"/>
    </row>
    <row r="815" spans="1:30" s="52" customFormat="1">
      <c r="A815" s="103" t="s">
        <v>302</v>
      </c>
      <c r="B815" s="29">
        <v>1805714</v>
      </c>
      <c r="C815" s="165">
        <f t="shared" si="1468"/>
        <v>150476.17000000001</v>
      </c>
      <c r="D815" s="5"/>
      <c r="E815" s="5">
        <v>1E-3</v>
      </c>
      <c r="F815" s="5"/>
      <c r="G815" s="5"/>
      <c r="H815" s="5">
        <v>0.43259999999999998</v>
      </c>
      <c r="I815" s="5"/>
      <c r="J815" s="5">
        <v>0</v>
      </c>
      <c r="K815" s="5">
        <v>1E-3</v>
      </c>
      <c r="L815" s="5"/>
      <c r="M815" s="5"/>
      <c r="N815" s="5">
        <v>0</v>
      </c>
      <c r="O815" s="5">
        <v>5.9999999999999995E-4</v>
      </c>
      <c r="P815" s="5"/>
      <c r="Q815" s="5"/>
      <c r="R815" s="5"/>
      <c r="S815" s="5"/>
      <c r="T815" s="5"/>
      <c r="U815" s="5"/>
      <c r="V815" s="5">
        <v>0.56479999999999997</v>
      </c>
      <c r="W815" s="5"/>
      <c r="X815" s="5"/>
      <c r="Y815" s="5"/>
      <c r="Z815" s="5"/>
      <c r="AA815" s="5"/>
      <c r="AB815" s="5"/>
      <c r="AC815" s="67"/>
      <c r="AD815" s="55"/>
    </row>
    <row r="816" spans="1:30" s="52" customFormat="1">
      <c r="A816" s="102"/>
      <c r="B816" s="30"/>
      <c r="C816" s="165"/>
      <c r="D816" s="7">
        <f t="shared" ref="D816" si="1517">$C815*D815</f>
        <v>0</v>
      </c>
      <c r="E816" s="7">
        <f t="shared" ref="E816" si="1518">$C815*E815</f>
        <v>150.47617000000002</v>
      </c>
      <c r="F816" s="7">
        <f t="shared" ref="F816:AB816" si="1519">$C815*F815</f>
        <v>0</v>
      </c>
      <c r="G816" s="7">
        <f t="shared" si="1519"/>
        <v>0</v>
      </c>
      <c r="H816" s="7">
        <f t="shared" si="1519"/>
        <v>65095.991142000006</v>
      </c>
      <c r="I816" s="7">
        <f t="shared" si="1519"/>
        <v>0</v>
      </c>
      <c r="J816" s="7">
        <f t="shared" si="1519"/>
        <v>0</v>
      </c>
      <c r="K816" s="7">
        <f t="shared" si="1519"/>
        <v>150.47617000000002</v>
      </c>
      <c r="L816" s="7">
        <f t="shared" si="1519"/>
        <v>0</v>
      </c>
      <c r="M816" s="7">
        <f t="shared" si="1519"/>
        <v>0</v>
      </c>
      <c r="N816" s="7">
        <f t="shared" si="1519"/>
        <v>0</v>
      </c>
      <c r="O816" s="7">
        <f t="shared" si="1519"/>
        <v>90.285702000000001</v>
      </c>
      <c r="P816" s="7">
        <f t="shared" si="1519"/>
        <v>0</v>
      </c>
      <c r="Q816" s="7">
        <f t="shared" si="1519"/>
        <v>0</v>
      </c>
      <c r="R816" s="7">
        <f t="shared" si="1519"/>
        <v>0</v>
      </c>
      <c r="S816" s="7">
        <f t="shared" si="1519"/>
        <v>0</v>
      </c>
      <c r="T816" s="7">
        <f t="shared" si="1519"/>
        <v>0</v>
      </c>
      <c r="U816" s="7">
        <f t="shared" si="1519"/>
        <v>0</v>
      </c>
      <c r="V816" s="7">
        <f t="shared" si="1519"/>
        <v>84988.940816000002</v>
      </c>
      <c r="W816" s="7">
        <f t="shared" si="1519"/>
        <v>0</v>
      </c>
      <c r="X816" s="7">
        <f t="shared" si="1519"/>
        <v>0</v>
      </c>
      <c r="Y816" s="7">
        <f t="shared" si="1519"/>
        <v>0</v>
      </c>
      <c r="Z816" s="7">
        <f t="shared" si="1519"/>
        <v>0</v>
      </c>
      <c r="AA816" s="7">
        <f t="shared" si="1519"/>
        <v>0</v>
      </c>
      <c r="AB816" s="7">
        <f t="shared" si="1519"/>
        <v>0</v>
      </c>
      <c r="AC816" s="67"/>
      <c r="AD816" s="55"/>
    </row>
    <row r="817" spans="1:30" s="52" customFormat="1">
      <c r="A817" s="96" t="s">
        <v>296</v>
      </c>
      <c r="B817" s="29">
        <v>322317.5</v>
      </c>
      <c r="C817" s="165">
        <f t="shared" si="1468"/>
        <v>26859.79</v>
      </c>
      <c r="D817" s="38">
        <v>1.6500000000000001E-2</v>
      </c>
      <c r="E817" s="38">
        <v>0.1368</v>
      </c>
      <c r="F817" s="38">
        <v>5.7599999999999998E-2</v>
      </c>
      <c r="G817" s="38">
        <v>8.0399999999999999E-2</v>
      </c>
      <c r="H817" s="38">
        <v>4.1099999999999998E-2</v>
      </c>
      <c r="I817" s="38">
        <v>0.13389999999999999</v>
      </c>
      <c r="J817" s="38">
        <v>2.12E-2</v>
      </c>
      <c r="K817" s="38">
        <v>3.2500000000000001E-2</v>
      </c>
      <c r="L817" s="38">
        <v>1.7100000000000001E-2</v>
      </c>
      <c r="M817" s="38">
        <v>2.5999999999999999E-2</v>
      </c>
      <c r="N817" s="38">
        <v>0.13320000000000001</v>
      </c>
      <c r="O817" s="38">
        <v>1.89E-2</v>
      </c>
      <c r="P817" s="38">
        <v>0</v>
      </c>
      <c r="Q817" s="38">
        <v>3.8600000000000002E-2</v>
      </c>
      <c r="R817" s="38">
        <v>1.9E-2</v>
      </c>
      <c r="S817" s="38">
        <v>4.1999999999999997E-3</v>
      </c>
      <c r="T817" s="38">
        <v>5.3999999999999999E-2</v>
      </c>
      <c r="U817" s="38">
        <v>1.78E-2</v>
      </c>
      <c r="V817" s="38">
        <v>3.6700000000000003E-2</v>
      </c>
      <c r="W817" s="38">
        <v>4.7199999999999999E-2</v>
      </c>
      <c r="X817" s="38">
        <v>6.3899999999999998E-2</v>
      </c>
      <c r="Y817" s="38">
        <v>2.5999999999999999E-3</v>
      </c>
      <c r="Z817" s="5">
        <v>0</v>
      </c>
      <c r="AA817" s="5">
        <v>8.0000000000000004E-4</v>
      </c>
      <c r="AB817" s="5">
        <v>0</v>
      </c>
      <c r="AC817" s="67"/>
      <c r="AD817" s="55"/>
    </row>
    <row r="818" spans="1:30" s="52" customFormat="1">
      <c r="A818" s="97"/>
      <c r="B818" s="30"/>
      <c r="C818" s="165"/>
      <c r="D818" s="6">
        <f t="shared" ref="D818" si="1520">$C817*D817</f>
        <v>443.18653500000005</v>
      </c>
      <c r="E818" s="6">
        <f t="shared" ref="E818" si="1521">$C817*E817</f>
        <v>3674.4192720000001</v>
      </c>
      <c r="F818" s="6">
        <f t="shared" ref="F818:AB818" si="1522">$C817*F817</f>
        <v>1547.123904</v>
      </c>
      <c r="G818" s="6">
        <f t="shared" si="1522"/>
        <v>2159.5271160000002</v>
      </c>
      <c r="H818" s="6">
        <f t="shared" si="1522"/>
        <v>1103.937369</v>
      </c>
      <c r="I818" s="6">
        <f t="shared" si="1522"/>
        <v>3596.525881</v>
      </c>
      <c r="J818" s="6">
        <f t="shared" si="1522"/>
        <v>569.427548</v>
      </c>
      <c r="K818" s="6">
        <f t="shared" si="1522"/>
        <v>872.94317500000011</v>
      </c>
      <c r="L818" s="6">
        <f t="shared" si="1522"/>
        <v>459.30240900000001</v>
      </c>
      <c r="M818" s="6">
        <f t="shared" si="1522"/>
        <v>698.35454000000004</v>
      </c>
      <c r="N818" s="6">
        <f t="shared" si="1522"/>
        <v>3577.7240280000005</v>
      </c>
      <c r="O818" s="6">
        <f t="shared" si="1522"/>
        <v>507.65003100000001</v>
      </c>
      <c r="P818" s="6">
        <f t="shared" si="1522"/>
        <v>0</v>
      </c>
      <c r="Q818" s="6">
        <f t="shared" si="1522"/>
        <v>1036.7878940000001</v>
      </c>
      <c r="R818" s="6">
        <f t="shared" si="1522"/>
        <v>510.33600999999999</v>
      </c>
      <c r="S818" s="6">
        <f t="shared" si="1522"/>
        <v>112.81111799999999</v>
      </c>
      <c r="T818" s="6">
        <f t="shared" si="1522"/>
        <v>1450.42866</v>
      </c>
      <c r="U818" s="6">
        <f t="shared" si="1522"/>
        <v>478.10426200000001</v>
      </c>
      <c r="V818" s="6">
        <f t="shared" si="1522"/>
        <v>985.75429300000008</v>
      </c>
      <c r="W818" s="6">
        <f t="shared" si="1522"/>
        <v>1267.7820879999999</v>
      </c>
      <c r="X818" s="6">
        <f t="shared" si="1522"/>
        <v>1716.3405809999999</v>
      </c>
      <c r="Y818" s="6">
        <f t="shared" si="1522"/>
        <v>69.835453999999999</v>
      </c>
      <c r="Z818" s="6">
        <f t="shared" si="1522"/>
        <v>0</v>
      </c>
      <c r="AA818" s="6">
        <f t="shared" si="1522"/>
        <v>21.487832000000001</v>
      </c>
      <c r="AB818" s="6">
        <f t="shared" si="1522"/>
        <v>0</v>
      </c>
      <c r="AC818" s="67"/>
      <c r="AD818" s="55"/>
    </row>
    <row r="819" spans="1:30" s="52" customFormat="1">
      <c r="A819" s="96" t="s">
        <v>452</v>
      </c>
      <c r="B819" s="18">
        <v>322317.5</v>
      </c>
      <c r="C819" s="165">
        <f t="shared" si="1468"/>
        <v>26859.79</v>
      </c>
      <c r="D819" s="5"/>
      <c r="E819" s="5">
        <v>1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67"/>
      <c r="AD819" s="55"/>
    </row>
    <row r="820" spans="1:30" s="52" customFormat="1">
      <c r="A820" s="97"/>
      <c r="B820" s="12"/>
      <c r="C820" s="165"/>
      <c r="D820" s="6">
        <f t="shared" ref="D820" si="1523">$C819*D819</f>
        <v>0</v>
      </c>
      <c r="E820" s="6">
        <f t="shared" ref="E820" si="1524">$C819*E819</f>
        <v>26859.79</v>
      </c>
      <c r="F820" s="6">
        <f t="shared" ref="F820:O820" si="1525">$C819*F819</f>
        <v>0</v>
      </c>
      <c r="G820" s="6">
        <f t="shared" si="1525"/>
        <v>0</v>
      </c>
      <c r="H820" s="6">
        <f t="shared" si="1525"/>
        <v>0</v>
      </c>
      <c r="I820" s="6">
        <f t="shared" si="1525"/>
        <v>0</v>
      </c>
      <c r="J820" s="6">
        <f t="shared" si="1525"/>
        <v>0</v>
      </c>
      <c r="K820" s="6">
        <f t="shared" si="1525"/>
        <v>0</v>
      </c>
      <c r="L820" s="6">
        <f t="shared" si="1525"/>
        <v>0</v>
      </c>
      <c r="M820" s="6">
        <f t="shared" si="1525"/>
        <v>0</v>
      </c>
      <c r="N820" s="6">
        <f t="shared" si="1525"/>
        <v>0</v>
      </c>
      <c r="O820" s="6">
        <f t="shared" si="1525"/>
        <v>0</v>
      </c>
      <c r="P820" s="6">
        <f t="shared" ref="P820" si="1526">$C819*P819</f>
        <v>0</v>
      </c>
      <c r="Q820" s="6">
        <f t="shared" ref="Q820" si="1527">$C819*Q819</f>
        <v>0</v>
      </c>
      <c r="R820" s="6">
        <f t="shared" ref="R820:AB820" si="1528">$C819*R819</f>
        <v>0</v>
      </c>
      <c r="S820" s="6">
        <f t="shared" si="1528"/>
        <v>0</v>
      </c>
      <c r="T820" s="6">
        <f t="shared" si="1528"/>
        <v>0</v>
      </c>
      <c r="U820" s="6">
        <f t="shared" si="1528"/>
        <v>0</v>
      </c>
      <c r="V820" s="6">
        <f t="shared" si="1528"/>
        <v>0</v>
      </c>
      <c r="W820" s="6">
        <f t="shared" si="1528"/>
        <v>0</v>
      </c>
      <c r="X820" s="6">
        <f t="shared" si="1528"/>
        <v>0</v>
      </c>
      <c r="Y820" s="6">
        <f t="shared" si="1528"/>
        <v>0</v>
      </c>
      <c r="Z820" s="6">
        <f t="shared" si="1528"/>
        <v>0</v>
      </c>
      <c r="AA820" s="6">
        <f t="shared" si="1528"/>
        <v>0</v>
      </c>
      <c r="AB820" s="6">
        <f t="shared" si="1528"/>
        <v>0</v>
      </c>
      <c r="AC820" s="67"/>
      <c r="AD820" s="55"/>
    </row>
    <row r="821" spans="1:30" s="52" customFormat="1">
      <c r="A821" s="103" t="s">
        <v>297</v>
      </c>
      <c r="B821" s="29">
        <v>10083408</v>
      </c>
      <c r="C821" s="165">
        <f t="shared" si="1468"/>
        <v>840284</v>
      </c>
      <c r="D821" s="5"/>
      <c r="E821" s="5"/>
      <c r="F821" s="5">
        <v>1</v>
      </c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67"/>
      <c r="AD821" s="55"/>
    </row>
    <row r="822" spans="1:30" s="52" customFormat="1">
      <c r="A822" s="102"/>
      <c r="B822" s="30"/>
      <c r="C822" s="165"/>
      <c r="D822" s="7">
        <f t="shared" ref="D822" si="1529">$C821*D821</f>
        <v>0</v>
      </c>
      <c r="E822" s="7">
        <f t="shared" ref="E822" si="1530">$C821*E821</f>
        <v>0</v>
      </c>
      <c r="F822" s="7">
        <f t="shared" ref="F822:AB822" si="1531">$C821*F821</f>
        <v>840284</v>
      </c>
      <c r="G822" s="7">
        <f t="shared" si="1531"/>
        <v>0</v>
      </c>
      <c r="H822" s="7">
        <f t="shared" si="1531"/>
        <v>0</v>
      </c>
      <c r="I822" s="7">
        <f t="shared" si="1531"/>
        <v>0</v>
      </c>
      <c r="J822" s="7">
        <f t="shared" si="1531"/>
        <v>0</v>
      </c>
      <c r="K822" s="7">
        <f t="shared" si="1531"/>
        <v>0</v>
      </c>
      <c r="L822" s="7">
        <f t="shared" si="1531"/>
        <v>0</v>
      </c>
      <c r="M822" s="7">
        <f t="shared" si="1531"/>
        <v>0</v>
      </c>
      <c r="N822" s="7">
        <f t="shared" si="1531"/>
        <v>0</v>
      </c>
      <c r="O822" s="7">
        <f t="shared" si="1531"/>
        <v>0</v>
      </c>
      <c r="P822" s="7">
        <f t="shared" si="1531"/>
        <v>0</v>
      </c>
      <c r="Q822" s="7">
        <f t="shared" si="1531"/>
        <v>0</v>
      </c>
      <c r="R822" s="7">
        <f t="shared" si="1531"/>
        <v>0</v>
      </c>
      <c r="S822" s="7">
        <f t="shared" si="1531"/>
        <v>0</v>
      </c>
      <c r="T822" s="7">
        <f t="shared" si="1531"/>
        <v>0</v>
      </c>
      <c r="U822" s="7">
        <f t="shared" si="1531"/>
        <v>0</v>
      </c>
      <c r="V822" s="7">
        <f t="shared" si="1531"/>
        <v>0</v>
      </c>
      <c r="W822" s="7">
        <f t="shared" si="1531"/>
        <v>0</v>
      </c>
      <c r="X822" s="7">
        <f t="shared" si="1531"/>
        <v>0</v>
      </c>
      <c r="Y822" s="7">
        <f t="shared" si="1531"/>
        <v>0</v>
      </c>
      <c r="Z822" s="7">
        <f t="shared" si="1531"/>
        <v>0</v>
      </c>
      <c r="AA822" s="7">
        <f t="shared" si="1531"/>
        <v>0</v>
      </c>
      <c r="AB822" s="7">
        <f t="shared" si="1531"/>
        <v>0</v>
      </c>
      <c r="AC822" s="67"/>
      <c r="AD822" s="55"/>
    </row>
    <row r="823" spans="1:30" s="52" customFormat="1">
      <c r="A823" s="103" t="s">
        <v>298</v>
      </c>
      <c r="B823" s="29">
        <v>3431384.5</v>
      </c>
      <c r="C823" s="165">
        <f t="shared" si="1468"/>
        <v>285948.71000000002</v>
      </c>
      <c r="D823" s="38">
        <v>1.6500000000000001E-2</v>
      </c>
      <c r="E823" s="38">
        <v>0.1368</v>
      </c>
      <c r="F823" s="38">
        <v>5.7599999999999998E-2</v>
      </c>
      <c r="G823" s="38">
        <v>8.0399999999999999E-2</v>
      </c>
      <c r="H823" s="38">
        <v>4.1099999999999998E-2</v>
      </c>
      <c r="I823" s="38">
        <v>0.13389999999999999</v>
      </c>
      <c r="J823" s="38">
        <v>2.12E-2</v>
      </c>
      <c r="K823" s="38">
        <v>3.2500000000000001E-2</v>
      </c>
      <c r="L823" s="38">
        <v>1.7100000000000001E-2</v>
      </c>
      <c r="M823" s="38">
        <v>2.5999999999999999E-2</v>
      </c>
      <c r="N823" s="38">
        <v>0.13320000000000001</v>
      </c>
      <c r="O823" s="38">
        <v>1.89E-2</v>
      </c>
      <c r="P823" s="38">
        <v>0</v>
      </c>
      <c r="Q823" s="38">
        <v>3.8600000000000002E-2</v>
      </c>
      <c r="R823" s="38">
        <v>1.9E-2</v>
      </c>
      <c r="S823" s="38">
        <v>4.1999999999999997E-3</v>
      </c>
      <c r="T823" s="38">
        <v>5.3999999999999999E-2</v>
      </c>
      <c r="U823" s="38">
        <v>1.78E-2</v>
      </c>
      <c r="V823" s="38">
        <v>3.6700000000000003E-2</v>
      </c>
      <c r="W823" s="38">
        <v>4.7199999999999999E-2</v>
      </c>
      <c r="X823" s="38">
        <v>6.3899999999999998E-2</v>
      </c>
      <c r="Y823" s="38">
        <v>2.5999999999999999E-3</v>
      </c>
      <c r="Z823" s="5">
        <v>0</v>
      </c>
      <c r="AA823" s="5">
        <v>8.0000000000000004E-4</v>
      </c>
      <c r="AB823" s="5">
        <v>0</v>
      </c>
      <c r="AC823" s="67"/>
      <c r="AD823" s="55"/>
    </row>
    <row r="824" spans="1:30" s="52" customFormat="1">
      <c r="A824" s="102"/>
      <c r="B824" s="30"/>
      <c r="C824" s="165"/>
      <c r="D824" s="7">
        <f t="shared" ref="D824" si="1532">$C823*D823</f>
        <v>4718.1537150000004</v>
      </c>
      <c r="E824" s="7">
        <f t="shared" ref="E824" si="1533">$C823*E823</f>
        <v>39117.783528000007</v>
      </c>
      <c r="F824" s="7">
        <f t="shared" ref="F824:AB824" si="1534">$C823*F823</f>
        <v>16470.645696</v>
      </c>
      <c r="G824" s="7">
        <f t="shared" si="1534"/>
        <v>22990.276284000003</v>
      </c>
      <c r="H824" s="7">
        <f t="shared" si="1534"/>
        <v>11752.491981000001</v>
      </c>
      <c r="I824" s="7">
        <f t="shared" si="1534"/>
        <v>38288.532269000003</v>
      </c>
      <c r="J824" s="7">
        <f t="shared" si="1534"/>
        <v>6062.1126520000007</v>
      </c>
      <c r="K824" s="7">
        <f t="shared" si="1534"/>
        <v>9293.3330750000005</v>
      </c>
      <c r="L824" s="7">
        <f t="shared" si="1534"/>
        <v>4889.7229410000009</v>
      </c>
      <c r="M824" s="7">
        <f t="shared" si="1534"/>
        <v>7434.6664600000004</v>
      </c>
      <c r="N824" s="7">
        <f t="shared" si="1534"/>
        <v>38088.36817200001</v>
      </c>
      <c r="O824" s="7">
        <f t="shared" si="1534"/>
        <v>5404.4306190000007</v>
      </c>
      <c r="P824" s="7">
        <f t="shared" si="1534"/>
        <v>0</v>
      </c>
      <c r="Q824" s="7">
        <f t="shared" si="1534"/>
        <v>11037.620206000001</v>
      </c>
      <c r="R824" s="7">
        <f t="shared" si="1534"/>
        <v>5433.02549</v>
      </c>
      <c r="S824" s="7">
        <f t="shared" si="1534"/>
        <v>1200.984582</v>
      </c>
      <c r="T824" s="7">
        <f t="shared" si="1534"/>
        <v>15441.23034</v>
      </c>
      <c r="U824" s="7">
        <f t="shared" si="1534"/>
        <v>5089.8870380000008</v>
      </c>
      <c r="V824" s="7">
        <f t="shared" si="1534"/>
        <v>10494.317657000001</v>
      </c>
      <c r="W824" s="7">
        <f t="shared" si="1534"/>
        <v>13496.779112</v>
      </c>
      <c r="X824" s="7">
        <f t="shared" si="1534"/>
        <v>18272.122568999999</v>
      </c>
      <c r="Y824" s="7">
        <f t="shared" si="1534"/>
        <v>743.46664599999997</v>
      </c>
      <c r="Z824" s="7">
        <f t="shared" si="1534"/>
        <v>0</v>
      </c>
      <c r="AA824" s="7">
        <f t="shared" si="1534"/>
        <v>228.75896800000004</v>
      </c>
      <c r="AB824" s="7">
        <f t="shared" si="1534"/>
        <v>0</v>
      </c>
      <c r="AC824" s="67"/>
      <c r="AD824" s="55"/>
    </row>
    <row r="825" spans="1:30" s="52" customFormat="1">
      <c r="A825" s="103" t="s">
        <v>303</v>
      </c>
      <c r="B825" s="29">
        <v>3431384.5</v>
      </c>
      <c r="C825" s="165">
        <f t="shared" si="1468"/>
        <v>285948.71000000002</v>
      </c>
      <c r="D825" s="5"/>
      <c r="E825" s="5">
        <v>2.8E-3</v>
      </c>
      <c r="F825" s="5">
        <v>0</v>
      </c>
      <c r="G825" s="5">
        <v>1.8E-3</v>
      </c>
      <c r="H825" s="5">
        <v>0.43009999999999998</v>
      </c>
      <c r="I825" s="5"/>
      <c r="J825" s="5">
        <v>6.9999999999999999E-4</v>
      </c>
      <c r="K825" s="5">
        <v>1.6999999999999999E-3</v>
      </c>
      <c r="L825" s="5"/>
      <c r="M825" s="5"/>
      <c r="N825" s="5">
        <v>0</v>
      </c>
      <c r="O825" s="5">
        <v>1E-3</v>
      </c>
      <c r="P825" s="5"/>
      <c r="Q825" s="5"/>
      <c r="R825" s="5"/>
      <c r="S825" s="5"/>
      <c r="T825" s="5"/>
      <c r="U825" s="5"/>
      <c r="V825" s="5">
        <v>0.56189999999999996</v>
      </c>
      <c r="W825" s="5"/>
      <c r="X825" s="5"/>
      <c r="Y825" s="5"/>
      <c r="Z825" s="5"/>
      <c r="AA825" s="5"/>
      <c r="AB825" s="5"/>
      <c r="AC825" s="67"/>
      <c r="AD825" s="55"/>
    </row>
    <row r="826" spans="1:30" s="52" customFormat="1">
      <c r="A826" s="102"/>
      <c r="B826" s="30"/>
      <c r="C826" s="165"/>
      <c r="D826" s="7">
        <f>$C825*D825</f>
        <v>0</v>
      </c>
      <c r="E826" s="7">
        <f>$C825*E825</f>
        <v>800.65638800000011</v>
      </c>
      <c r="F826" s="7">
        <f t="shared" ref="F826" si="1535">$C825*F825</f>
        <v>0</v>
      </c>
      <c r="G826" s="7">
        <f t="shared" ref="G826" si="1536">$C825*G825</f>
        <v>514.70767799999999</v>
      </c>
      <c r="H826" s="7">
        <f t="shared" ref="H826:AB826" si="1537">$C825*H825</f>
        <v>122986.540171</v>
      </c>
      <c r="I826" s="7">
        <f t="shared" si="1537"/>
        <v>0</v>
      </c>
      <c r="J826" s="7">
        <f t="shared" si="1537"/>
        <v>200.16409700000003</v>
      </c>
      <c r="K826" s="7">
        <f t="shared" si="1537"/>
        <v>486.11280700000003</v>
      </c>
      <c r="L826" s="7">
        <f t="shared" si="1537"/>
        <v>0</v>
      </c>
      <c r="M826" s="7">
        <f t="shared" si="1537"/>
        <v>0</v>
      </c>
      <c r="N826" s="7">
        <f t="shared" si="1537"/>
        <v>0</v>
      </c>
      <c r="O826" s="7">
        <f t="shared" si="1537"/>
        <v>285.94871000000001</v>
      </c>
      <c r="P826" s="7">
        <f t="shared" si="1537"/>
        <v>0</v>
      </c>
      <c r="Q826" s="7">
        <f t="shared" si="1537"/>
        <v>0</v>
      </c>
      <c r="R826" s="7">
        <f t="shared" si="1537"/>
        <v>0</v>
      </c>
      <c r="S826" s="7">
        <f t="shared" si="1537"/>
        <v>0</v>
      </c>
      <c r="T826" s="7">
        <f t="shared" si="1537"/>
        <v>0</v>
      </c>
      <c r="U826" s="7">
        <f t="shared" si="1537"/>
        <v>0</v>
      </c>
      <c r="V826" s="7">
        <f t="shared" si="1537"/>
        <v>160674.58014899999</v>
      </c>
      <c r="W826" s="7">
        <f t="shared" si="1537"/>
        <v>0</v>
      </c>
      <c r="X826" s="7">
        <f t="shared" si="1537"/>
        <v>0</v>
      </c>
      <c r="Y826" s="7">
        <f t="shared" si="1537"/>
        <v>0</v>
      </c>
      <c r="Z826" s="7">
        <f t="shared" si="1537"/>
        <v>0</v>
      </c>
      <c r="AA826" s="7">
        <f t="shared" si="1537"/>
        <v>0</v>
      </c>
      <c r="AB826" s="7">
        <f t="shared" si="1537"/>
        <v>0</v>
      </c>
      <c r="AC826" s="67"/>
      <c r="AD826" s="55"/>
    </row>
    <row r="827" spans="1:30" s="52" customFormat="1">
      <c r="A827" s="103" t="s">
        <v>299</v>
      </c>
      <c r="B827" s="29">
        <v>6631516</v>
      </c>
      <c r="C827" s="165">
        <f t="shared" si="1468"/>
        <v>552626.32999999996</v>
      </c>
      <c r="D827" s="40"/>
      <c r="E827" s="40">
        <v>0.93610000000000004</v>
      </c>
      <c r="F827" s="40"/>
      <c r="G827" s="40">
        <v>2.9899999999999999E-2</v>
      </c>
      <c r="H827" s="40"/>
      <c r="I827" s="40">
        <v>2.07E-2</v>
      </c>
      <c r="J827" s="40"/>
      <c r="K827" s="40"/>
      <c r="L827" s="40"/>
      <c r="M827" s="40"/>
      <c r="N827" s="40"/>
      <c r="O827" s="40"/>
      <c r="P827" s="40">
        <v>2.9999999999999997E-4</v>
      </c>
      <c r="Q827" s="40"/>
      <c r="R827" s="40"/>
      <c r="S827" s="40"/>
      <c r="T827" s="40"/>
      <c r="U827" s="40">
        <v>3.0999999999999999E-3</v>
      </c>
      <c r="V827" s="40"/>
      <c r="W827" s="40"/>
      <c r="X827" s="40">
        <v>9.1999999999999998E-3</v>
      </c>
      <c r="Y827" s="40">
        <v>4.0000000000000002E-4</v>
      </c>
      <c r="Z827" s="40">
        <v>2.9999999999999997E-4</v>
      </c>
      <c r="AA827" s="40">
        <v>0</v>
      </c>
      <c r="AB827" s="40">
        <v>0</v>
      </c>
      <c r="AC827" s="67"/>
      <c r="AD827" s="55"/>
    </row>
    <row r="828" spans="1:30" s="52" customFormat="1">
      <c r="A828" s="102"/>
      <c r="B828" s="30"/>
      <c r="C828" s="165"/>
      <c r="D828" s="146">
        <f t="shared" ref="D828" si="1538">$C827*D827</f>
        <v>0</v>
      </c>
      <c r="E828" s="146">
        <f t="shared" ref="E828" si="1539">$C827*E827</f>
        <v>517313.50751299999</v>
      </c>
      <c r="F828" s="146">
        <f t="shared" ref="F828:AB828" si="1540">$C827*F827</f>
        <v>0</v>
      </c>
      <c r="G828" s="146">
        <f t="shared" si="1540"/>
        <v>16523.527266999998</v>
      </c>
      <c r="H828" s="146">
        <f t="shared" si="1540"/>
        <v>0</v>
      </c>
      <c r="I828" s="146">
        <f t="shared" si="1540"/>
        <v>11439.365030999999</v>
      </c>
      <c r="J828" s="146">
        <f t="shared" si="1540"/>
        <v>0</v>
      </c>
      <c r="K828" s="146">
        <f t="shared" si="1540"/>
        <v>0</v>
      </c>
      <c r="L828" s="146">
        <f t="shared" si="1540"/>
        <v>0</v>
      </c>
      <c r="M828" s="146">
        <f t="shared" si="1540"/>
        <v>0</v>
      </c>
      <c r="N828" s="146">
        <f t="shared" si="1540"/>
        <v>0</v>
      </c>
      <c r="O828" s="146">
        <f t="shared" si="1540"/>
        <v>0</v>
      </c>
      <c r="P828" s="146">
        <f t="shared" si="1540"/>
        <v>165.78789899999998</v>
      </c>
      <c r="Q828" s="146">
        <f t="shared" si="1540"/>
        <v>0</v>
      </c>
      <c r="R828" s="146">
        <f t="shared" si="1540"/>
        <v>0</v>
      </c>
      <c r="S828" s="146">
        <f t="shared" si="1540"/>
        <v>0</v>
      </c>
      <c r="T828" s="146">
        <f t="shared" si="1540"/>
        <v>0</v>
      </c>
      <c r="U828" s="146">
        <f t="shared" si="1540"/>
        <v>1713.1416229999998</v>
      </c>
      <c r="V828" s="146">
        <f t="shared" si="1540"/>
        <v>0</v>
      </c>
      <c r="W828" s="146">
        <f t="shared" si="1540"/>
        <v>0</v>
      </c>
      <c r="X828" s="146">
        <f t="shared" si="1540"/>
        <v>5084.1622359999992</v>
      </c>
      <c r="Y828" s="146">
        <f t="shared" si="1540"/>
        <v>221.050532</v>
      </c>
      <c r="Z828" s="146">
        <f t="shared" si="1540"/>
        <v>165.78789899999998</v>
      </c>
      <c r="AA828" s="146">
        <f t="shared" si="1540"/>
        <v>0</v>
      </c>
      <c r="AB828" s="146">
        <f t="shared" si="1540"/>
        <v>0</v>
      </c>
      <c r="AC828" s="67"/>
      <c r="AD828" s="55"/>
    </row>
    <row r="829" spans="1:30" s="52" customFormat="1">
      <c r="A829" s="96" t="s">
        <v>300</v>
      </c>
      <c r="B829" s="29">
        <v>3201903.5</v>
      </c>
      <c r="C829" s="165">
        <f t="shared" si="1468"/>
        <v>266825.28999999998</v>
      </c>
      <c r="D829" s="38">
        <v>1.6500000000000001E-2</v>
      </c>
      <c r="E829" s="38">
        <v>0.1368</v>
      </c>
      <c r="F829" s="38">
        <v>5.7599999999999998E-2</v>
      </c>
      <c r="G829" s="38">
        <v>8.0399999999999999E-2</v>
      </c>
      <c r="H829" s="38">
        <v>4.1099999999999998E-2</v>
      </c>
      <c r="I829" s="38">
        <v>0.13389999999999999</v>
      </c>
      <c r="J829" s="38">
        <v>2.12E-2</v>
      </c>
      <c r="K829" s="38">
        <v>3.2500000000000001E-2</v>
      </c>
      <c r="L829" s="38">
        <v>1.7100000000000001E-2</v>
      </c>
      <c r="M829" s="38">
        <v>2.5999999999999999E-2</v>
      </c>
      <c r="N829" s="38">
        <v>0.13320000000000001</v>
      </c>
      <c r="O829" s="38">
        <v>1.89E-2</v>
      </c>
      <c r="P829" s="38">
        <v>0</v>
      </c>
      <c r="Q829" s="38">
        <v>3.8600000000000002E-2</v>
      </c>
      <c r="R829" s="38">
        <v>1.9E-2</v>
      </c>
      <c r="S829" s="38">
        <v>4.1999999999999997E-3</v>
      </c>
      <c r="T829" s="38">
        <v>5.3999999999999999E-2</v>
      </c>
      <c r="U829" s="38">
        <v>1.78E-2</v>
      </c>
      <c r="V829" s="38">
        <v>3.6700000000000003E-2</v>
      </c>
      <c r="W829" s="38">
        <v>4.7199999999999999E-2</v>
      </c>
      <c r="X829" s="38">
        <v>6.3899999999999998E-2</v>
      </c>
      <c r="Y829" s="38">
        <v>2.5999999999999999E-3</v>
      </c>
      <c r="Z829" s="5">
        <v>0</v>
      </c>
      <c r="AA829" s="5">
        <v>8.0000000000000004E-4</v>
      </c>
      <c r="AB829" s="5">
        <v>0</v>
      </c>
      <c r="AC829" s="67"/>
      <c r="AD829" s="55"/>
    </row>
    <row r="830" spans="1:30" s="52" customFormat="1">
      <c r="A830" s="97"/>
      <c r="B830" s="30"/>
      <c r="C830" s="165"/>
      <c r="D830" s="6">
        <f t="shared" ref="D830" si="1541">$C829*D829</f>
        <v>4402.6172850000003</v>
      </c>
      <c r="E830" s="6">
        <f t="shared" ref="E830" si="1542">$C829*E829</f>
        <v>36501.699671999995</v>
      </c>
      <c r="F830" s="6">
        <f t="shared" ref="F830:AB830" si="1543">$C829*F829</f>
        <v>15369.136703999999</v>
      </c>
      <c r="G830" s="6">
        <f t="shared" si="1543"/>
        <v>21452.753315999998</v>
      </c>
      <c r="H830" s="6">
        <f t="shared" si="1543"/>
        <v>10966.519418999998</v>
      </c>
      <c r="I830" s="6">
        <f t="shared" si="1543"/>
        <v>35727.906330999998</v>
      </c>
      <c r="J830" s="6">
        <f t="shared" si="1543"/>
        <v>5656.696148</v>
      </c>
      <c r="K830" s="6">
        <f t="shared" si="1543"/>
        <v>8671.8219250000002</v>
      </c>
      <c r="L830" s="6">
        <f t="shared" si="1543"/>
        <v>4562.7124589999994</v>
      </c>
      <c r="M830" s="6">
        <f t="shared" si="1543"/>
        <v>6937.4575399999994</v>
      </c>
      <c r="N830" s="6">
        <f t="shared" si="1543"/>
        <v>35541.128627999999</v>
      </c>
      <c r="O830" s="6">
        <f t="shared" si="1543"/>
        <v>5042.9979809999995</v>
      </c>
      <c r="P830" s="6">
        <f t="shared" si="1543"/>
        <v>0</v>
      </c>
      <c r="Q830" s="6">
        <f t="shared" si="1543"/>
        <v>10299.456194</v>
      </c>
      <c r="R830" s="6">
        <f t="shared" si="1543"/>
        <v>5069.6805099999992</v>
      </c>
      <c r="S830" s="6">
        <f t="shared" si="1543"/>
        <v>1120.6662179999998</v>
      </c>
      <c r="T830" s="6">
        <f t="shared" si="1543"/>
        <v>14408.565659999998</v>
      </c>
      <c r="U830" s="6">
        <f t="shared" si="1543"/>
        <v>4749.4901619999991</v>
      </c>
      <c r="V830" s="6">
        <f t="shared" si="1543"/>
        <v>9792.4881430000005</v>
      </c>
      <c r="W830" s="6">
        <f t="shared" si="1543"/>
        <v>12594.153687999999</v>
      </c>
      <c r="X830" s="6">
        <f t="shared" si="1543"/>
        <v>17050.136030999998</v>
      </c>
      <c r="Y830" s="6">
        <f t="shared" si="1543"/>
        <v>693.74575399999992</v>
      </c>
      <c r="Z830" s="6">
        <f t="shared" si="1543"/>
        <v>0</v>
      </c>
      <c r="AA830" s="6">
        <f t="shared" si="1543"/>
        <v>213.46023199999999</v>
      </c>
      <c r="AB830" s="6">
        <f t="shared" si="1543"/>
        <v>0</v>
      </c>
      <c r="AC830" s="67"/>
      <c r="AD830" s="55"/>
    </row>
    <row r="831" spans="1:30" s="52" customFormat="1">
      <c r="A831" s="96" t="s">
        <v>453</v>
      </c>
      <c r="B831" s="18">
        <v>3201903.5</v>
      </c>
      <c r="C831" s="165">
        <f t="shared" si="1468"/>
        <v>266825.28999999998</v>
      </c>
      <c r="D831" s="5"/>
      <c r="E831" s="5">
        <v>0.74350000000000005</v>
      </c>
      <c r="F831" s="5"/>
      <c r="G831" s="5"/>
      <c r="H831" s="5"/>
      <c r="I831" s="5"/>
      <c r="J831" s="5">
        <v>0.10639999999999999</v>
      </c>
      <c r="K831" s="5">
        <v>0.14680000000000001</v>
      </c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>
        <v>3.3E-3</v>
      </c>
      <c r="Z831" s="5"/>
      <c r="AA831" s="5"/>
      <c r="AB831" s="5"/>
      <c r="AC831" s="67"/>
      <c r="AD831" s="55"/>
    </row>
    <row r="832" spans="1:30" s="52" customFormat="1">
      <c r="A832" s="97"/>
      <c r="B832" s="12"/>
      <c r="C832" s="165"/>
      <c r="D832" s="6">
        <f t="shared" ref="D832" si="1544">$C831*D831</f>
        <v>0</v>
      </c>
      <c r="E832" s="6">
        <f t="shared" ref="E832" si="1545">$C831*E831</f>
        <v>198384.60311500001</v>
      </c>
      <c r="F832" s="6">
        <f t="shared" ref="F832:O832" si="1546">$C831*F831</f>
        <v>0</v>
      </c>
      <c r="G832" s="6">
        <f t="shared" si="1546"/>
        <v>0</v>
      </c>
      <c r="H832" s="6">
        <f t="shared" si="1546"/>
        <v>0</v>
      </c>
      <c r="I832" s="6">
        <f t="shared" si="1546"/>
        <v>0</v>
      </c>
      <c r="J832" s="6">
        <f t="shared" si="1546"/>
        <v>28390.210855999998</v>
      </c>
      <c r="K832" s="6">
        <f t="shared" si="1546"/>
        <v>39169.952572000002</v>
      </c>
      <c r="L832" s="6">
        <f t="shared" si="1546"/>
        <v>0</v>
      </c>
      <c r="M832" s="6">
        <f t="shared" si="1546"/>
        <v>0</v>
      </c>
      <c r="N832" s="6">
        <f t="shared" si="1546"/>
        <v>0</v>
      </c>
      <c r="O832" s="6">
        <f t="shared" si="1546"/>
        <v>0</v>
      </c>
      <c r="P832" s="6">
        <f t="shared" ref="P832" si="1547">$C831*P831</f>
        <v>0</v>
      </c>
      <c r="Q832" s="6">
        <f t="shared" ref="Q832" si="1548">$C831*Q831</f>
        <v>0</v>
      </c>
      <c r="R832" s="6">
        <f t="shared" ref="R832:AB832" si="1549">$C831*R831</f>
        <v>0</v>
      </c>
      <c r="S832" s="6">
        <f t="shared" si="1549"/>
        <v>0</v>
      </c>
      <c r="T832" s="6">
        <f t="shared" si="1549"/>
        <v>0</v>
      </c>
      <c r="U832" s="6">
        <f t="shared" si="1549"/>
        <v>0</v>
      </c>
      <c r="V832" s="6">
        <f t="shared" si="1549"/>
        <v>0</v>
      </c>
      <c r="W832" s="6">
        <f t="shared" si="1549"/>
        <v>0</v>
      </c>
      <c r="X832" s="6">
        <f t="shared" si="1549"/>
        <v>0</v>
      </c>
      <c r="Y832" s="6">
        <f t="shared" si="1549"/>
        <v>880.52345699999989</v>
      </c>
      <c r="Z832" s="6">
        <f t="shared" si="1549"/>
        <v>0</v>
      </c>
      <c r="AA832" s="6">
        <f t="shared" si="1549"/>
        <v>0</v>
      </c>
      <c r="AB832" s="6">
        <f t="shared" si="1549"/>
        <v>0</v>
      </c>
      <c r="AC832" s="67"/>
      <c r="AD832" s="55"/>
    </row>
    <row r="833" spans="1:30" s="52" customFormat="1">
      <c r="A833" s="103" t="s">
        <v>301</v>
      </c>
      <c r="B833" s="29">
        <v>5840710</v>
      </c>
      <c r="C833" s="165">
        <f t="shared" si="1468"/>
        <v>486725.83</v>
      </c>
      <c r="D833" s="40">
        <v>4.1000000000000003E-3</v>
      </c>
      <c r="E833" s="40">
        <v>0.87219999999999998</v>
      </c>
      <c r="F833" s="40"/>
      <c r="G833" s="40"/>
      <c r="H833" s="40">
        <v>1.03E-2</v>
      </c>
      <c r="I833" s="40">
        <v>3.3799999999999997E-2</v>
      </c>
      <c r="J833" s="40">
        <v>1.23E-2</v>
      </c>
      <c r="K833" s="40"/>
      <c r="L833" s="40">
        <v>1.46E-2</v>
      </c>
      <c r="M833" s="40">
        <v>5.4000000000000003E-3</v>
      </c>
      <c r="N833" s="40"/>
      <c r="O833" s="40"/>
      <c r="P833" s="40">
        <v>4.0000000000000002E-4</v>
      </c>
      <c r="Q833" s="40">
        <v>8.9999999999999993E-3</v>
      </c>
      <c r="R833" s="40"/>
      <c r="S833" s="40">
        <v>8.9999999999999998E-4</v>
      </c>
      <c r="T833" s="40">
        <v>1.18E-2</v>
      </c>
      <c r="U833" s="40"/>
      <c r="V833" s="40">
        <v>9.4000000000000004E-3</v>
      </c>
      <c r="W833" s="40"/>
      <c r="X833" s="40">
        <v>1.4800000000000001E-2</v>
      </c>
      <c r="Y833" s="40">
        <v>5.9999999999999995E-4</v>
      </c>
      <c r="Z833" s="40">
        <v>4.0000000000000002E-4</v>
      </c>
      <c r="AA833" s="40">
        <v>0</v>
      </c>
      <c r="AB833" s="40">
        <v>0</v>
      </c>
      <c r="AC833" s="67"/>
      <c r="AD833" s="55"/>
    </row>
    <row r="834" spans="1:30" s="52" customFormat="1">
      <c r="A834" s="102"/>
      <c r="B834" s="30"/>
      <c r="C834" s="165"/>
      <c r="D834" s="146">
        <f t="shared" ref="D834" si="1550">$C833*D833</f>
        <v>1995.5759030000002</v>
      </c>
      <c r="E834" s="146">
        <f t="shared" ref="E834" si="1551">$C833*E833</f>
        <v>424522.26892599999</v>
      </c>
      <c r="F834" s="146">
        <f t="shared" ref="F834:AB834" si="1552">$C833*F833</f>
        <v>0</v>
      </c>
      <c r="G834" s="146">
        <f t="shared" si="1552"/>
        <v>0</v>
      </c>
      <c r="H834" s="146">
        <f t="shared" si="1552"/>
        <v>5013.2760490000001</v>
      </c>
      <c r="I834" s="146">
        <f t="shared" si="1552"/>
        <v>16451.333053999999</v>
      </c>
      <c r="J834" s="146">
        <f t="shared" si="1552"/>
        <v>5986.7277090000007</v>
      </c>
      <c r="K834" s="146">
        <f t="shared" si="1552"/>
        <v>0</v>
      </c>
      <c r="L834" s="146">
        <f t="shared" si="1552"/>
        <v>7106.197118</v>
      </c>
      <c r="M834" s="146">
        <f t="shared" si="1552"/>
        <v>2628.3194820000003</v>
      </c>
      <c r="N834" s="146">
        <f t="shared" si="1552"/>
        <v>0</v>
      </c>
      <c r="O834" s="146">
        <f t="shared" si="1552"/>
        <v>0</v>
      </c>
      <c r="P834" s="146">
        <f t="shared" si="1552"/>
        <v>194.69033200000001</v>
      </c>
      <c r="Q834" s="146">
        <f t="shared" si="1552"/>
        <v>4380.5324700000001</v>
      </c>
      <c r="R834" s="146">
        <f t="shared" si="1552"/>
        <v>0</v>
      </c>
      <c r="S834" s="146">
        <f t="shared" si="1552"/>
        <v>438.053247</v>
      </c>
      <c r="T834" s="146">
        <f t="shared" si="1552"/>
        <v>5743.3647940000001</v>
      </c>
      <c r="U834" s="146">
        <f t="shared" si="1552"/>
        <v>0</v>
      </c>
      <c r="V834" s="146">
        <f t="shared" si="1552"/>
        <v>4575.2228020000002</v>
      </c>
      <c r="W834" s="146">
        <f t="shared" si="1552"/>
        <v>0</v>
      </c>
      <c r="X834" s="146">
        <f t="shared" si="1552"/>
        <v>7203.5422840000001</v>
      </c>
      <c r="Y834" s="146">
        <f t="shared" si="1552"/>
        <v>292.03549799999996</v>
      </c>
      <c r="Z834" s="146">
        <f t="shared" si="1552"/>
        <v>194.69033200000001</v>
      </c>
      <c r="AA834" s="146">
        <f t="shared" si="1552"/>
        <v>0</v>
      </c>
      <c r="AB834" s="146">
        <f t="shared" si="1552"/>
        <v>0</v>
      </c>
      <c r="AC834" s="67"/>
      <c r="AD834" s="55"/>
    </row>
    <row r="835" spans="1:30" s="52" customFormat="1">
      <c r="A835" s="103" t="s">
        <v>309</v>
      </c>
      <c r="B835" s="29">
        <v>30080</v>
      </c>
      <c r="C835" s="165">
        <f t="shared" si="1468"/>
        <v>2506.67</v>
      </c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10">
        <v>0.753</v>
      </c>
      <c r="O835" s="33"/>
      <c r="P835" s="33"/>
      <c r="Q835" s="33"/>
      <c r="R835" s="33"/>
      <c r="S835" s="33"/>
      <c r="T835" s="33"/>
      <c r="U835" s="33"/>
      <c r="V835" s="10">
        <v>0.247</v>
      </c>
      <c r="W835" s="33"/>
      <c r="X835" s="33"/>
      <c r="Y835" s="33"/>
      <c r="Z835" s="33"/>
      <c r="AA835" s="33"/>
      <c r="AB835" s="33"/>
      <c r="AC835" s="67"/>
      <c r="AD835" s="55"/>
    </row>
    <row r="836" spans="1:30" s="52" customFormat="1">
      <c r="A836" s="102"/>
      <c r="B836" s="30"/>
      <c r="C836" s="165"/>
      <c r="D836" s="7">
        <f t="shared" ref="D836" si="1553">$C835*D835</f>
        <v>0</v>
      </c>
      <c r="E836" s="7">
        <f t="shared" ref="E836" si="1554">$C835*E835</f>
        <v>0</v>
      </c>
      <c r="F836" s="7">
        <f t="shared" ref="F836:AB836" si="1555">$C835*F835</f>
        <v>0</v>
      </c>
      <c r="G836" s="7">
        <f t="shared" si="1555"/>
        <v>0</v>
      </c>
      <c r="H836" s="7">
        <f t="shared" si="1555"/>
        <v>0</v>
      </c>
      <c r="I836" s="7">
        <f t="shared" si="1555"/>
        <v>0</v>
      </c>
      <c r="J836" s="7">
        <f t="shared" si="1555"/>
        <v>0</v>
      </c>
      <c r="K836" s="7">
        <f t="shared" si="1555"/>
        <v>0</v>
      </c>
      <c r="L836" s="7">
        <f t="shared" si="1555"/>
        <v>0</v>
      </c>
      <c r="M836" s="7">
        <f t="shared" si="1555"/>
        <v>0</v>
      </c>
      <c r="N836" s="7">
        <f t="shared" si="1555"/>
        <v>1887.52251</v>
      </c>
      <c r="O836" s="7">
        <f t="shared" si="1555"/>
        <v>0</v>
      </c>
      <c r="P836" s="7">
        <f t="shared" si="1555"/>
        <v>0</v>
      </c>
      <c r="Q836" s="7">
        <f t="shared" si="1555"/>
        <v>0</v>
      </c>
      <c r="R836" s="7">
        <f t="shared" si="1555"/>
        <v>0</v>
      </c>
      <c r="S836" s="7">
        <f t="shared" si="1555"/>
        <v>0</v>
      </c>
      <c r="T836" s="7">
        <f t="shared" si="1555"/>
        <v>0</v>
      </c>
      <c r="U836" s="7">
        <f t="shared" si="1555"/>
        <v>0</v>
      </c>
      <c r="V836" s="7">
        <f t="shared" si="1555"/>
        <v>619.14749000000006</v>
      </c>
      <c r="W836" s="7">
        <f t="shared" si="1555"/>
        <v>0</v>
      </c>
      <c r="X836" s="7">
        <f t="shared" si="1555"/>
        <v>0</v>
      </c>
      <c r="Y836" s="7">
        <f t="shared" si="1555"/>
        <v>0</v>
      </c>
      <c r="Z836" s="7">
        <f t="shared" si="1555"/>
        <v>0</v>
      </c>
      <c r="AA836" s="7">
        <f t="shared" si="1555"/>
        <v>0</v>
      </c>
      <c r="AB836" s="7">
        <f t="shared" si="1555"/>
        <v>0</v>
      </c>
      <c r="AC836" s="67"/>
      <c r="AD836" s="55"/>
    </row>
    <row r="837" spans="1:30" s="52" customFormat="1">
      <c r="A837" s="96" t="s">
        <v>310</v>
      </c>
      <c r="B837" s="29">
        <v>4206175</v>
      </c>
      <c r="C837" s="165">
        <f t="shared" si="1468"/>
        <v>350514.58</v>
      </c>
      <c r="D837" s="38">
        <v>7.1000000000000004E-3</v>
      </c>
      <c r="E837" s="38">
        <v>0.75060000000000004</v>
      </c>
      <c r="F837" s="38">
        <v>1.2500000000000001E-2</v>
      </c>
      <c r="G837" s="38"/>
      <c r="H837" s="38">
        <v>1.8100000000000002E-2</v>
      </c>
      <c r="I837" s="38">
        <v>5.91E-2</v>
      </c>
      <c r="J837" s="38">
        <v>8.6E-3</v>
      </c>
      <c r="K837" s="38"/>
      <c r="L837" s="38">
        <v>1.23E-2</v>
      </c>
      <c r="M837" s="38">
        <v>9.4999999999999998E-3</v>
      </c>
      <c r="N837" s="38">
        <v>3.8899999999999997E-2</v>
      </c>
      <c r="O837" s="38"/>
      <c r="P837" s="38">
        <v>6.9999999999999999E-4</v>
      </c>
      <c r="Q837" s="38">
        <v>1.5800000000000002E-2</v>
      </c>
      <c r="R837" s="38"/>
      <c r="S837" s="38">
        <v>1.5E-3</v>
      </c>
      <c r="T837" s="38">
        <v>2.0799999999999999E-2</v>
      </c>
      <c r="U837" s="38"/>
      <c r="V837" s="38">
        <v>1.66E-2</v>
      </c>
      <c r="W837" s="38"/>
      <c r="X837" s="38">
        <v>2.6200000000000001E-2</v>
      </c>
      <c r="Y837" s="38">
        <v>1E-3</v>
      </c>
      <c r="Z837" s="40">
        <v>6.9999999999999999E-4</v>
      </c>
      <c r="AA837" s="40">
        <v>0</v>
      </c>
      <c r="AB837" s="40">
        <v>0</v>
      </c>
      <c r="AC837" s="67"/>
      <c r="AD837" s="55"/>
    </row>
    <row r="838" spans="1:30" s="52" customFormat="1">
      <c r="A838" s="97"/>
      <c r="B838" s="30"/>
      <c r="C838" s="165"/>
      <c r="D838" s="39">
        <f t="shared" ref="D838" si="1556">$C837*D837</f>
        <v>2488.6535180000001</v>
      </c>
      <c r="E838" s="39">
        <f t="shared" ref="E838" si="1557">$C837*E837</f>
        <v>263096.24374800001</v>
      </c>
      <c r="F838" s="39">
        <f t="shared" ref="F838:AB838" si="1558">$C837*F837</f>
        <v>4381.4322500000007</v>
      </c>
      <c r="G838" s="39">
        <f t="shared" si="1558"/>
        <v>0</v>
      </c>
      <c r="H838" s="39">
        <f t="shared" si="1558"/>
        <v>6344.3138980000012</v>
      </c>
      <c r="I838" s="39">
        <f t="shared" si="1558"/>
        <v>20715.411678</v>
      </c>
      <c r="J838" s="39">
        <f t="shared" si="1558"/>
        <v>3014.4253880000001</v>
      </c>
      <c r="K838" s="39">
        <f t="shared" si="1558"/>
        <v>0</v>
      </c>
      <c r="L838" s="39">
        <f t="shared" si="1558"/>
        <v>4311.329334</v>
      </c>
      <c r="M838" s="39">
        <f t="shared" si="1558"/>
        <v>3329.8885100000002</v>
      </c>
      <c r="N838" s="39">
        <f t="shared" si="1558"/>
        <v>13635.017162</v>
      </c>
      <c r="O838" s="39">
        <f t="shared" si="1558"/>
        <v>0</v>
      </c>
      <c r="P838" s="39">
        <f t="shared" si="1558"/>
        <v>245.36020600000001</v>
      </c>
      <c r="Q838" s="39">
        <f t="shared" si="1558"/>
        <v>5538.1303640000006</v>
      </c>
      <c r="R838" s="39">
        <f t="shared" si="1558"/>
        <v>0</v>
      </c>
      <c r="S838" s="39">
        <f t="shared" si="1558"/>
        <v>525.77187000000004</v>
      </c>
      <c r="T838" s="39">
        <f t="shared" si="1558"/>
        <v>7290.7032639999998</v>
      </c>
      <c r="U838" s="39">
        <f t="shared" si="1558"/>
        <v>0</v>
      </c>
      <c r="V838" s="39">
        <f t="shared" si="1558"/>
        <v>5818.5420280000008</v>
      </c>
      <c r="W838" s="39">
        <f t="shared" si="1558"/>
        <v>0</v>
      </c>
      <c r="X838" s="39">
        <f t="shared" si="1558"/>
        <v>9183.4819960000004</v>
      </c>
      <c r="Y838" s="39">
        <f t="shared" si="1558"/>
        <v>350.51458000000002</v>
      </c>
      <c r="Z838" s="39">
        <f t="shared" si="1558"/>
        <v>245.36020600000001</v>
      </c>
      <c r="AA838" s="39">
        <f t="shared" si="1558"/>
        <v>0</v>
      </c>
      <c r="AB838" s="39">
        <f t="shared" si="1558"/>
        <v>0</v>
      </c>
      <c r="AC838" s="67"/>
      <c r="AD838" s="55"/>
    </row>
    <row r="839" spans="1:30" s="52" customFormat="1">
      <c r="A839" s="103" t="s">
        <v>311</v>
      </c>
      <c r="B839" s="29">
        <v>807932.5</v>
      </c>
      <c r="C839" s="165">
        <f t="shared" si="1468"/>
        <v>67327.710000000006</v>
      </c>
      <c r="D839" s="38">
        <v>1.6500000000000001E-2</v>
      </c>
      <c r="E839" s="38">
        <v>0.1368</v>
      </c>
      <c r="F839" s="38">
        <v>5.7599999999999998E-2</v>
      </c>
      <c r="G839" s="38">
        <v>8.0399999999999999E-2</v>
      </c>
      <c r="H839" s="38">
        <v>4.1099999999999998E-2</v>
      </c>
      <c r="I839" s="38">
        <v>0.13389999999999999</v>
      </c>
      <c r="J839" s="38">
        <v>2.12E-2</v>
      </c>
      <c r="K839" s="38">
        <v>3.2500000000000001E-2</v>
      </c>
      <c r="L839" s="38">
        <v>1.7100000000000001E-2</v>
      </c>
      <c r="M839" s="38">
        <v>2.5999999999999999E-2</v>
      </c>
      <c r="N839" s="38">
        <v>0.13320000000000001</v>
      </c>
      <c r="O839" s="38">
        <v>1.89E-2</v>
      </c>
      <c r="P839" s="38">
        <v>0</v>
      </c>
      <c r="Q839" s="38">
        <v>3.8600000000000002E-2</v>
      </c>
      <c r="R839" s="38">
        <v>1.9E-2</v>
      </c>
      <c r="S839" s="38">
        <v>4.1999999999999997E-3</v>
      </c>
      <c r="T839" s="38">
        <v>5.3999999999999999E-2</v>
      </c>
      <c r="U839" s="38">
        <v>1.78E-2</v>
      </c>
      <c r="V839" s="38">
        <v>3.6700000000000003E-2</v>
      </c>
      <c r="W839" s="38">
        <v>4.7199999999999999E-2</v>
      </c>
      <c r="X839" s="38">
        <v>6.3899999999999998E-2</v>
      </c>
      <c r="Y839" s="38">
        <v>2.5999999999999999E-3</v>
      </c>
      <c r="Z839" s="5">
        <v>0</v>
      </c>
      <c r="AA839" s="5">
        <v>8.0000000000000004E-4</v>
      </c>
      <c r="AB839" s="5">
        <v>0</v>
      </c>
      <c r="AC839" s="67"/>
      <c r="AD839" s="55"/>
    </row>
    <row r="840" spans="1:30" s="52" customFormat="1">
      <c r="A840" s="102"/>
      <c r="B840" s="30"/>
      <c r="C840" s="165"/>
      <c r="D840" s="7">
        <f t="shared" ref="D840" si="1559">$C839*D839</f>
        <v>1110.9072150000002</v>
      </c>
      <c r="E840" s="7">
        <f t="shared" ref="E840" si="1560">$C839*E839</f>
        <v>9210.4307280000012</v>
      </c>
      <c r="F840" s="7">
        <f t="shared" ref="F840:AB840" si="1561">$C839*F839</f>
        <v>3878.0760960000002</v>
      </c>
      <c r="G840" s="7">
        <f t="shared" si="1561"/>
        <v>5413.1478840000009</v>
      </c>
      <c r="H840" s="7">
        <f t="shared" si="1561"/>
        <v>2767.1688810000001</v>
      </c>
      <c r="I840" s="7">
        <f t="shared" si="1561"/>
        <v>9015.1803689999997</v>
      </c>
      <c r="J840" s="7">
        <f t="shared" si="1561"/>
        <v>1427.3474520000002</v>
      </c>
      <c r="K840" s="7">
        <f t="shared" si="1561"/>
        <v>2188.1505750000001</v>
      </c>
      <c r="L840" s="7">
        <f t="shared" si="1561"/>
        <v>1151.3038410000001</v>
      </c>
      <c r="M840" s="7">
        <f t="shared" si="1561"/>
        <v>1750.5204600000002</v>
      </c>
      <c r="N840" s="7">
        <f t="shared" si="1561"/>
        <v>8968.0509720000009</v>
      </c>
      <c r="O840" s="7">
        <f t="shared" si="1561"/>
        <v>1272.4937190000001</v>
      </c>
      <c r="P840" s="7">
        <f t="shared" si="1561"/>
        <v>0</v>
      </c>
      <c r="Q840" s="7">
        <f t="shared" si="1561"/>
        <v>2598.8496060000002</v>
      </c>
      <c r="R840" s="7">
        <f t="shared" si="1561"/>
        <v>1279.22649</v>
      </c>
      <c r="S840" s="7">
        <f t="shared" si="1561"/>
        <v>282.77638200000001</v>
      </c>
      <c r="T840" s="7">
        <f t="shared" si="1561"/>
        <v>3635.6963400000004</v>
      </c>
      <c r="U840" s="7">
        <f t="shared" si="1561"/>
        <v>1198.4332380000001</v>
      </c>
      <c r="V840" s="7">
        <f t="shared" si="1561"/>
        <v>2470.9269570000006</v>
      </c>
      <c r="W840" s="7">
        <f t="shared" si="1561"/>
        <v>3177.8679120000002</v>
      </c>
      <c r="X840" s="7">
        <f t="shared" si="1561"/>
        <v>4302.2406690000007</v>
      </c>
      <c r="Y840" s="7">
        <f t="shared" si="1561"/>
        <v>175.05204600000002</v>
      </c>
      <c r="Z840" s="7">
        <f t="shared" si="1561"/>
        <v>0</v>
      </c>
      <c r="AA840" s="7">
        <f t="shared" si="1561"/>
        <v>53.862168000000011</v>
      </c>
      <c r="AB840" s="7">
        <f t="shared" si="1561"/>
        <v>0</v>
      </c>
      <c r="AC840" s="67"/>
      <c r="AD840" s="55"/>
    </row>
    <row r="841" spans="1:30" s="52" customFormat="1">
      <c r="A841" s="103" t="s">
        <v>313</v>
      </c>
      <c r="B841" s="29">
        <v>807932.5</v>
      </c>
      <c r="C841" s="165">
        <f t="shared" si="1468"/>
        <v>67327.710000000006</v>
      </c>
      <c r="D841" s="33"/>
      <c r="E841" s="46">
        <v>1</v>
      </c>
      <c r="F841" s="33"/>
      <c r="G841" s="33"/>
      <c r="H841" s="33"/>
      <c r="I841" s="33"/>
      <c r="J841" s="33"/>
      <c r="K841" s="33"/>
      <c r="L841" s="33"/>
      <c r="M841" s="33"/>
      <c r="N841" s="10"/>
      <c r="O841" s="33"/>
      <c r="P841" s="33"/>
      <c r="Q841" s="33"/>
      <c r="R841" s="33"/>
      <c r="S841" s="33"/>
      <c r="T841" s="33"/>
      <c r="U841" s="33"/>
      <c r="V841" s="10"/>
      <c r="W841" s="33"/>
      <c r="X841" s="33"/>
      <c r="Y841" s="33"/>
      <c r="Z841" s="33"/>
      <c r="AA841" s="33"/>
      <c r="AB841" s="33"/>
      <c r="AC841" s="67"/>
      <c r="AD841" s="55"/>
    </row>
    <row r="842" spans="1:30" s="52" customFormat="1">
      <c r="A842" s="102"/>
      <c r="B842" s="30"/>
      <c r="C842" s="165"/>
      <c r="D842" s="7">
        <f t="shared" ref="D842" si="1562">$C841*D841</f>
        <v>0</v>
      </c>
      <c r="E842" s="7">
        <f t="shared" ref="E842" si="1563">$C841*E841</f>
        <v>67327.710000000006</v>
      </c>
      <c r="F842" s="7">
        <f t="shared" ref="F842:AB842" si="1564">$C841*F841</f>
        <v>0</v>
      </c>
      <c r="G842" s="7">
        <f t="shared" si="1564"/>
        <v>0</v>
      </c>
      <c r="H842" s="7">
        <f t="shared" si="1564"/>
        <v>0</v>
      </c>
      <c r="I842" s="7">
        <f t="shared" si="1564"/>
        <v>0</v>
      </c>
      <c r="J842" s="7">
        <f t="shared" si="1564"/>
        <v>0</v>
      </c>
      <c r="K842" s="7">
        <f t="shared" si="1564"/>
        <v>0</v>
      </c>
      <c r="L842" s="7">
        <f t="shared" si="1564"/>
        <v>0</v>
      </c>
      <c r="M842" s="7">
        <f t="shared" si="1564"/>
        <v>0</v>
      </c>
      <c r="N842" s="7">
        <f t="shared" si="1564"/>
        <v>0</v>
      </c>
      <c r="O842" s="7">
        <f t="shared" si="1564"/>
        <v>0</v>
      </c>
      <c r="P842" s="7">
        <f t="shared" si="1564"/>
        <v>0</v>
      </c>
      <c r="Q842" s="7">
        <f t="shared" si="1564"/>
        <v>0</v>
      </c>
      <c r="R842" s="7">
        <f t="shared" si="1564"/>
        <v>0</v>
      </c>
      <c r="S842" s="7">
        <f t="shared" si="1564"/>
        <v>0</v>
      </c>
      <c r="T842" s="7">
        <f t="shared" si="1564"/>
        <v>0</v>
      </c>
      <c r="U842" s="7">
        <f t="shared" si="1564"/>
        <v>0</v>
      </c>
      <c r="V842" s="7">
        <f t="shared" si="1564"/>
        <v>0</v>
      </c>
      <c r="W842" s="7">
        <f t="shared" si="1564"/>
        <v>0</v>
      </c>
      <c r="X842" s="7">
        <f t="shared" si="1564"/>
        <v>0</v>
      </c>
      <c r="Y842" s="7">
        <f t="shared" si="1564"/>
        <v>0</v>
      </c>
      <c r="Z842" s="7">
        <f t="shared" si="1564"/>
        <v>0</v>
      </c>
      <c r="AA842" s="7">
        <f t="shared" si="1564"/>
        <v>0</v>
      </c>
      <c r="AB842" s="7">
        <f t="shared" si="1564"/>
        <v>0</v>
      </c>
      <c r="AC842" s="67"/>
      <c r="AD842" s="55"/>
    </row>
    <row r="843" spans="1:30" s="52" customFormat="1">
      <c r="A843" s="103" t="s">
        <v>312</v>
      </c>
      <c r="B843" s="29">
        <v>1254844</v>
      </c>
      <c r="C843" s="165">
        <f t="shared" si="1468"/>
        <v>104570.33</v>
      </c>
      <c r="D843" s="38">
        <v>1.6500000000000001E-2</v>
      </c>
      <c r="E843" s="38">
        <v>0.1368</v>
      </c>
      <c r="F843" s="38">
        <v>5.7599999999999998E-2</v>
      </c>
      <c r="G843" s="38">
        <v>8.0399999999999999E-2</v>
      </c>
      <c r="H843" s="38">
        <v>4.1099999999999998E-2</v>
      </c>
      <c r="I843" s="38">
        <v>0.13389999999999999</v>
      </c>
      <c r="J843" s="38">
        <v>2.12E-2</v>
      </c>
      <c r="K843" s="38">
        <v>3.2500000000000001E-2</v>
      </c>
      <c r="L843" s="38">
        <v>1.7100000000000001E-2</v>
      </c>
      <c r="M843" s="38">
        <v>2.5999999999999999E-2</v>
      </c>
      <c r="N843" s="38">
        <v>0.13320000000000001</v>
      </c>
      <c r="O843" s="38">
        <v>1.89E-2</v>
      </c>
      <c r="P843" s="38">
        <v>0</v>
      </c>
      <c r="Q843" s="38">
        <v>3.8600000000000002E-2</v>
      </c>
      <c r="R843" s="38">
        <v>1.9E-2</v>
      </c>
      <c r="S843" s="38">
        <v>4.1999999999999997E-3</v>
      </c>
      <c r="T843" s="38">
        <v>5.3999999999999999E-2</v>
      </c>
      <c r="U843" s="38">
        <v>1.78E-2</v>
      </c>
      <c r="V843" s="38">
        <v>3.6700000000000003E-2</v>
      </c>
      <c r="W843" s="38">
        <v>4.7199999999999999E-2</v>
      </c>
      <c r="X843" s="38">
        <v>6.3899999999999998E-2</v>
      </c>
      <c r="Y843" s="38">
        <v>2.5999999999999999E-3</v>
      </c>
      <c r="Z843" s="5">
        <v>0</v>
      </c>
      <c r="AA843" s="5">
        <v>8.0000000000000004E-4</v>
      </c>
      <c r="AB843" s="5">
        <v>0</v>
      </c>
      <c r="AC843" s="67"/>
      <c r="AD843" s="55"/>
    </row>
    <row r="844" spans="1:30" s="52" customFormat="1">
      <c r="A844" s="102"/>
      <c r="B844" s="30"/>
      <c r="C844" s="165"/>
      <c r="D844" s="7">
        <f t="shared" ref="D844" si="1565">$C843*D843</f>
        <v>1725.4104450000002</v>
      </c>
      <c r="E844" s="7">
        <f t="shared" ref="E844" si="1566">$C843*E843</f>
        <v>14305.221144000001</v>
      </c>
      <c r="F844" s="7">
        <f t="shared" ref="F844:AB844" si="1567">$C843*F843</f>
        <v>6023.2510080000002</v>
      </c>
      <c r="G844" s="7">
        <f t="shared" si="1567"/>
        <v>8407.4545319999997</v>
      </c>
      <c r="H844" s="7">
        <f t="shared" si="1567"/>
        <v>4297.8405629999997</v>
      </c>
      <c r="I844" s="7">
        <f t="shared" si="1567"/>
        <v>14001.967187</v>
      </c>
      <c r="J844" s="7">
        <f t="shared" si="1567"/>
        <v>2216.8909960000001</v>
      </c>
      <c r="K844" s="7">
        <f t="shared" si="1567"/>
        <v>3398.5357250000002</v>
      </c>
      <c r="L844" s="7">
        <f t="shared" si="1567"/>
        <v>1788.1526430000001</v>
      </c>
      <c r="M844" s="7">
        <f t="shared" si="1567"/>
        <v>2718.8285799999999</v>
      </c>
      <c r="N844" s="7">
        <f t="shared" si="1567"/>
        <v>13928.767956000002</v>
      </c>
      <c r="O844" s="7">
        <f t="shared" si="1567"/>
        <v>1976.3792370000001</v>
      </c>
      <c r="P844" s="7">
        <f t="shared" si="1567"/>
        <v>0</v>
      </c>
      <c r="Q844" s="7">
        <f t="shared" si="1567"/>
        <v>4036.4147380000004</v>
      </c>
      <c r="R844" s="7">
        <f t="shared" si="1567"/>
        <v>1986.83627</v>
      </c>
      <c r="S844" s="7">
        <f t="shared" si="1567"/>
        <v>439.19538599999998</v>
      </c>
      <c r="T844" s="7">
        <f t="shared" si="1567"/>
        <v>5646.7978199999998</v>
      </c>
      <c r="U844" s="7">
        <f t="shared" si="1567"/>
        <v>1861.351874</v>
      </c>
      <c r="V844" s="7">
        <f t="shared" si="1567"/>
        <v>3837.7311110000005</v>
      </c>
      <c r="W844" s="7">
        <f t="shared" si="1567"/>
        <v>4935.7195760000004</v>
      </c>
      <c r="X844" s="7">
        <f t="shared" si="1567"/>
        <v>6682.0440870000002</v>
      </c>
      <c r="Y844" s="7">
        <f t="shared" si="1567"/>
        <v>271.882858</v>
      </c>
      <c r="Z844" s="7">
        <f t="shared" si="1567"/>
        <v>0</v>
      </c>
      <c r="AA844" s="7">
        <f t="shared" si="1567"/>
        <v>83.656264000000007</v>
      </c>
      <c r="AB844" s="7">
        <f t="shared" si="1567"/>
        <v>0</v>
      </c>
      <c r="AC844" s="67"/>
      <c r="AD844" s="55"/>
    </row>
    <row r="845" spans="1:30" s="52" customFormat="1">
      <c r="A845" s="103" t="s">
        <v>314</v>
      </c>
      <c r="B845" s="29">
        <v>1254844</v>
      </c>
      <c r="C845" s="165">
        <f t="shared" si="1468"/>
        <v>104570.33</v>
      </c>
      <c r="D845" s="31"/>
      <c r="E845" s="46">
        <v>1</v>
      </c>
      <c r="F845" s="33"/>
      <c r="G845" s="33"/>
      <c r="H845" s="33"/>
      <c r="I845" s="33"/>
      <c r="J845" s="33"/>
      <c r="K845" s="33"/>
      <c r="L845" s="33"/>
      <c r="M845" s="33"/>
      <c r="N845" s="10"/>
      <c r="O845" s="33"/>
      <c r="P845" s="33"/>
      <c r="Q845" s="33"/>
      <c r="R845" s="33"/>
      <c r="S845" s="33"/>
      <c r="T845" s="33"/>
      <c r="U845" s="33"/>
      <c r="V845" s="10"/>
      <c r="W845" s="33"/>
      <c r="X845" s="33"/>
      <c r="Y845" s="33"/>
      <c r="Z845" s="33"/>
      <c r="AA845" s="33"/>
      <c r="AB845" s="33"/>
      <c r="AC845" s="67"/>
      <c r="AD845" s="55"/>
    </row>
    <row r="846" spans="1:30" s="52" customFormat="1">
      <c r="A846" s="102"/>
      <c r="B846" s="30"/>
      <c r="C846" s="165"/>
      <c r="D846" s="63">
        <f t="shared" ref="D846" si="1568">$C845*D845</f>
        <v>0</v>
      </c>
      <c r="E846" s="6">
        <f t="shared" ref="E846" si="1569">$C845*E845</f>
        <v>104570.33</v>
      </c>
      <c r="F846" s="6">
        <f t="shared" ref="F846:AB846" si="1570">$C845*F845</f>
        <v>0</v>
      </c>
      <c r="G846" s="6">
        <f t="shared" si="1570"/>
        <v>0</v>
      </c>
      <c r="H846" s="6">
        <f t="shared" si="1570"/>
        <v>0</v>
      </c>
      <c r="I846" s="6">
        <f t="shared" si="1570"/>
        <v>0</v>
      </c>
      <c r="J846" s="6">
        <f t="shared" si="1570"/>
        <v>0</v>
      </c>
      <c r="K846" s="6">
        <f t="shared" si="1570"/>
        <v>0</v>
      </c>
      <c r="L846" s="6">
        <f t="shared" si="1570"/>
        <v>0</v>
      </c>
      <c r="M846" s="6">
        <f t="shared" si="1570"/>
        <v>0</v>
      </c>
      <c r="N846" s="6">
        <f t="shared" si="1570"/>
        <v>0</v>
      </c>
      <c r="O846" s="6">
        <f t="shared" si="1570"/>
        <v>0</v>
      </c>
      <c r="P846" s="6">
        <f t="shared" si="1570"/>
        <v>0</v>
      </c>
      <c r="Q846" s="6">
        <f t="shared" si="1570"/>
        <v>0</v>
      </c>
      <c r="R846" s="6">
        <f t="shared" si="1570"/>
        <v>0</v>
      </c>
      <c r="S846" s="6">
        <f t="shared" si="1570"/>
        <v>0</v>
      </c>
      <c r="T846" s="6">
        <f t="shared" si="1570"/>
        <v>0</v>
      </c>
      <c r="U846" s="6">
        <f t="shared" si="1570"/>
        <v>0</v>
      </c>
      <c r="V846" s="6">
        <f t="shared" si="1570"/>
        <v>0</v>
      </c>
      <c r="W846" s="6">
        <f t="shared" si="1570"/>
        <v>0</v>
      </c>
      <c r="X846" s="6">
        <f t="shared" si="1570"/>
        <v>0</v>
      </c>
      <c r="Y846" s="6">
        <f t="shared" si="1570"/>
        <v>0</v>
      </c>
      <c r="Z846" s="6">
        <f t="shared" si="1570"/>
        <v>0</v>
      </c>
      <c r="AA846" s="6">
        <f t="shared" si="1570"/>
        <v>0</v>
      </c>
      <c r="AB846" s="6">
        <f t="shared" si="1570"/>
        <v>0</v>
      </c>
      <c r="AC846" s="67"/>
      <c r="AD846" s="55"/>
    </row>
    <row r="847" spans="1:30" s="52" customFormat="1">
      <c r="A847" s="103" t="s">
        <v>380</v>
      </c>
      <c r="B847" s="29">
        <v>4305795</v>
      </c>
      <c r="C847" s="165">
        <f t="shared" si="1468"/>
        <v>358816.25</v>
      </c>
      <c r="D847" s="31"/>
      <c r="E847" s="46">
        <v>1</v>
      </c>
      <c r="F847" s="33"/>
      <c r="G847" s="33"/>
      <c r="H847" s="33"/>
      <c r="I847" s="33"/>
      <c r="J847" s="33"/>
      <c r="K847" s="33"/>
      <c r="L847" s="33"/>
      <c r="M847" s="33"/>
      <c r="N847" s="10"/>
      <c r="O847" s="33"/>
      <c r="P847" s="33"/>
      <c r="Q847" s="33"/>
      <c r="R847" s="33"/>
      <c r="S847" s="33"/>
      <c r="T847" s="33"/>
      <c r="U847" s="33"/>
      <c r="V847" s="10"/>
      <c r="W847" s="33"/>
      <c r="X847" s="33"/>
      <c r="Y847" s="33"/>
      <c r="Z847" s="33"/>
      <c r="AA847" s="33"/>
      <c r="AB847" s="33"/>
      <c r="AC847" s="67"/>
      <c r="AD847" s="55"/>
    </row>
    <row r="848" spans="1:30" s="52" customFormat="1">
      <c r="A848" s="102"/>
      <c r="B848" s="30"/>
      <c r="C848" s="165"/>
      <c r="D848" s="63">
        <f t="shared" ref="D848" si="1571">$C847*D847</f>
        <v>0</v>
      </c>
      <c r="E848" s="6">
        <f t="shared" ref="E848" si="1572">$C847*E847</f>
        <v>358816.25</v>
      </c>
      <c r="F848" s="6">
        <f t="shared" ref="F848:AB848" si="1573">$C847*F847</f>
        <v>0</v>
      </c>
      <c r="G848" s="6">
        <f t="shared" si="1573"/>
        <v>0</v>
      </c>
      <c r="H848" s="6">
        <f t="shared" si="1573"/>
        <v>0</v>
      </c>
      <c r="I848" s="6">
        <f t="shared" si="1573"/>
        <v>0</v>
      </c>
      <c r="J848" s="6">
        <f t="shared" si="1573"/>
        <v>0</v>
      </c>
      <c r="K848" s="6">
        <f t="shared" si="1573"/>
        <v>0</v>
      </c>
      <c r="L848" s="6">
        <f t="shared" si="1573"/>
        <v>0</v>
      </c>
      <c r="M848" s="6">
        <f t="shared" si="1573"/>
        <v>0</v>
      </c>
      <c r="N848" s="6">
        <f t="shared" si="1573"/>
        <v>0</v>
      </c>
      <c r="O848" s="6">
        <f t="shared" si="1573"/>
        <v>0</v>
      </c>
      <c r="P848" s="6">
        <f t="shared" si="1573"/>
        <v>0</v>
      </c>
      <c r="Q848" s="6">
        <f t="shared" si="1573"/>
        <v>0</v>
      </c>
      <c r="R848" s="6">
        <f t="shared" si="1573"/>
        <v>0</v>
      </c>
      <c r="S848" s="6">
        <f t="shared" si="1573"/>
        <v>0</v>
      </c>
      <c r="T848" s="6">
        <f t="shared" si="1573"/>
        <v>0</v>
      </c>
      <c r="U848" s="6">
        <f t="shared" si="1573"/>
        <v>0</v>
      </c>
      <c r="V848" s="6">
        <f t="shared" si="1573"/>
        <v>0</v>
      </c>
      <c r="W848" s="6">
        <f t="shared" si="1573"/>
        <v>0</v>
      </c>
      <c r="X848" s="6">
        <f t="shared" si="1573"/>
        <v>0</v>
      </c>
      <c r="Y848" s="6">
        <f t="shared" si="1573"/>
        <v>0</v>
      </c>
      <c r="Z848" s="6">
        <f t="shared" si="1573"/>
        <v>0</v>
      </c>
      <c r="AA848" s="6">
        <f t="shared" si="1573"/>
        <v>0</v>
      </c>
      <c r="AB848" s="6">
        <f t="shared" si="1573"/>
        <v>0</v>
      </c>
      <c r="AC848" s="67"/>
      <c r="AD848" s="55"/>
    </row>
    <row r="849" spans="1:30" s="52" customFormat="1">
      <c r="A849" s="103" t="s">
        <v>377</v>
      </c>
      <c r="B849" s="29">
        <v>4305795</v>
      </c>
      <c r="C849" s="165">
        <f t="shared" si="1468"/>
        <v>358816.25</v>
      </c>
      <c r="D849" s="38">
        <v>1.6500000000000001E-2</v>
      </c>
      <c r="E849" s="38">
        <v>0.1368</v>
      </c>
      <c r="F849" s="38">
        <v>5.7599999999999998E-2</v>
      </c>
      <c r="G849" s="38">
        <v>8.0399999999999999E-2</v>
      </c>
      <c r="H849" s="38">
        <v>4.1099999999999998E-2</v>
      </c>
      <c r="I849" s="38">
        <v>0.13389999999999999</v>
      </c>
      <c r="J849" s="38">
        <v>2.12E-2</v>
      </c>
      <c r="K849" s="38">
        <v>3.2500000000000001E-2</v>
      </c>
      <c r="L849" s="38">
        <v>1.7100000000000001E-2</v>
      </c>
      <c r="M849" s="38">
        <v>2.5999999999999999E-2</v>
      </c>
      <c r="N849" s="38">
        <v>0.13320000000000001</v>
      </c>
      <c r="O849" s="38">
        <v>1.89E-2</v>
      </c>
      <c r="P849" s="38">
        <v>0</v>
      </c>
      <c r="Q849" s="38">
        <v>3.8600000000000002E-2</v>
      </c>
      <c r="R849" s="38">
        <v>1.9E-2</v>
      </c>
      <c r="S849" s="38">
        <v>4.1999999999999997E-3</v>
      </c>
      <c r="T849" s="38">
        <v>5.3999999999999999E-2</v>
      </c>
      <c r="U849" s="38">
        <v>1.78E-2</v>
      </c>
      <c r="V849" s="38">
        <v>3.6700000000000003E-2</v>
      </c>
      <c r="W849" s="38">
        <v>4.7199999999999999E-2</v>
      </c>
      <c r="X849" s="38">
        <v>6.3899999999999998E-2</v>
      </c>
      <c r="Y849" s="38">
        <v>2.5999999999999999E-3</v>
      </c>
      <c r="Z849" s="5">
        <v>0</v>
      </c>
      <c r="AA849" s="5">
        <v>8.0000000000000004E-4</v>
      </c>
      <c r="AB849" s="5">
        <v>0</v>
      </c>
      <c r="AC849" s="67"/>
      <c r="AD849" s="55"/>
    </row>
    <row r="850" spans="1:30" s="52" customFormat="1">
      <c r="A850" s="102"/>
      <c r="B850" s="30"/>
      <c r="C850" s="165"/>
      <c r="D850" s="63">
        <f t="shared" ref="D850" si="1574">$C849*D849</f>
        <v>5920.4681250000003</v>
      </c>
      <c r="E850" s="6">
        <f t="shared" ref="E850" si="1575">$C849*E849</f>
        <v>49086.063000000002</v>
      </c>
      <c r="F850" s="6">
        <f t="shared" ref="F850:AB850" si="1576">$C849*F849</f>
        <v>20667.815999999999</v>
      </c>
      <c r="G850" s="6">
        <f t="shared" si="1576"/>
        <v>28848.826499999999</v>
      </c>
      <c r="H850" s="6">
        <f t="shared" si="1576"/>
        <v>14747.347874999999</v>
      </c>
      <c r="I850" s="6">
        <f t="shared" si="1576"/>
        <v>48045.495874999993</v>
      </c>
      <c r="J850" s="6">
        <f t="shared" si="1576"/>
        <v>7606.9044999999996</v>
      </c>
      <c r="K850" s="6">
        <f t="shared" si="1576"/>
        <v>11661.528125000001</v>
      </c>
      <c r="L850" s="6">
        <f t="shared" si="1576"/>
        <v>6135.7578750000002</v>
      </c>
      <c r="M850" s="6">
        <f t="shared" si="1576"/>
        <v>9329.2224999999999</v>
      </c>
      <c r="N850" s="6">
        <f t="shared" si="1576"/>
        <v>47794.324500000002</v>
      </c>
      <c r="O850" s="6">
        <f t="shared" si="1576"/>
        <v>6781.627125</v>
      </c>
      <c r="P850" s="6">
        <f t="shared" si="1576"/>
        <v>0</v>
      </c>
      <c r="Q850" s="6">
        <f t="shared" si="1576"/>
        <v>13850.307250000002</v>
      </c>
      <c r="R850" s="6">
        <f t="shared" si="1576"/>
        <v>6817.50875</v>
      </c>
      <c r="S850" s="6">
        <f t="shared" si="1576"/>
        <v>1507.0282499999998</v>
      </c>
      <c r="T850" s="6">
        <f t="shared" si="1576"/>
        <v>19376.077499999999</v>
      </c>
      <c r="U850" s="6">
        <f t="shared" si="1576"/>
        <v>6386.9292500000001</v>
      </c>
      <c r="V850" s="6">
        <f t="shared" si="1576"/>
        <v>13168.556375000002</v>
      </c>
      <c r="W850" s="6">
        <f t="shared" si="1576"/>
        <v>16936.127</v>
      </c>
      <c r="X850" s="6">
        <f t="shared" si="1576"/>
        <v>22928.358375</v>
      </c>
      <c r="Y850" s="6">
        <f t="shared" si="1576"/>
        <v>932.92224999999996</v>
      </c>
      <c r="Z850" s="6">
        <f t="shared" si="1576"/>
        <v>0</v>
      </c>
      <c r="AA850" s="6">
        <f t="shared" si="1576"/>
        <v>287.053</v>
      </c>
      <c r="AB850" s="6">
        <f t="shared" si="1576"/>
        <v>0</v>
      </c>
      <c r="AC850" s="67"/>
      <c r="AD850" s="55"/>
    </row>
    <row r="851" spans="1:30" s="52" customFormat="1">
      <c r="A851" s="103" t="s">
        <v>381</v>
      </c>
      <c r="B851" s="29">
        <v>589711</v>
      </c>
      <c r="C851" s="165">
        <f t="shared" ref="C851:C863" si="1577">ROUND(B851/12,2)</f>
        <v>49142.58</v>
      </c>
      <c r="D851" s="31"/>
      <c r="E851" s="46">
        <v>1</v>
      </c>
      <c r="F851" s="33"/>
      <c r="G851" s="33"/>
      <c r="H851" s="33"/>
      <c r="I851" s="33"/>
      <c r="J851" s="33"/>
      <c r="K851" s="33"/>
      <c r="L851" s="33"/>
      <c r="M851" s="33"/>
      <c r="N851" s="10"/>
      <c r="O851" s="33"/>
      <c r="P851" s="33"/>
      <c r="Q851" s="33"/>
      <c r="R851" s="33"/>
      <c r="S851" s="33"/>
      <c r="T851" s="33"/>
      <c r="U851" s="33"/>
      <c r="V851" s="10"/>
      <c r="W851" s="33"/>
      <c r="X851" s="33"/>
      <c r="Y851" s="33"/>
      <c r="Z851" s="33"/>
      <c r="AA851" s="33"/>
      <c r="AB851" s="33"/>
      <c r="AC851" s="67"/>
      <c r="AD851" s="55"/>
    </row>
    <row r="852" spans="1:30" s="52" customFormat="1">
      <c r="A852" s="102"/>
      <c r="B852" s="30"/>
      <c r="C852" s="165"/>
      <c r="D852" s="63">
        <f t="shared" ref="D852" si="1578">$C851*D851</f>
        <v>0</v>
      </c>
      <c r="E852" s="6">
        <f t="shared" ref="E852" si="1579">$C851*E851</f>
        <v>49142.58</v>
      </c>
      <c r="F852" s="6">
        <f t="shared" ref="F852:AB852" si="1580">$C851*F851</f>
        <v>0</v>
      </c>
      <c r="G852" s="6">
        <f t="shared" si="1580"/>
        <v>0</v>
      </c>
      <c r="H852" s="6">
        <f t="shared" si="1580"/>
        <v>0</v>
      </c>
      <c r="I852" s="6">
        <f t="shared" si="1580"/>
        <v>0</v>
      </c>
      <c r="J852" s="6">
        <f t="shared" si="1580"/>
        <v>0</v>
      </c>
      <c r="K852" s="6">
        <f t="shared" si="1580"/>
        <v>0</v>
      </c>
      <c r="L852" s="6">
        <f t="shared" si="1580"/>
        <v>0</v>
      </c>
      <c r="M852" s="6">
        <f t="shared" si="1580"/>
        <v>0</v>
      </c>
      <c r="N852" s="6">
        <f t="shared" si="1580"/>
        <v>0</v>
      </c>
      <c r="O852" s="6">
        <f t="shared" si="1580"/>
        <v>0</v>
      </c>
      <c r="P852" s="6">
        <f t="shared" si="1580"/>
        <v>0</v>
      </c>
      <c r="Q852" s="6">
        <f t="shared" si="1580"/>
        <v>0</v>
      </c>
      <c r="R852" s="6">
        <f t="shared" si="1580"/>
        <v>0</v>
      </c>
      <c r="S852" s="6">
        <f t="shared" si="1580"/>
        <v>0</v>
      </c>
      <c r="T852" s="6">
        <f t="shared" si="1580"/>
        <v>0</v>
      </c>
      <c r="U852" s="6">
        <f t="shared" si="1580"/>
        <v>0</v>
      </c>
      <c r="V852" s="6">
        <f t="shared" si="1580"/>
        <v>0</v>
      </c>
      <c r="W852" s="6">
        <f t="shared" si="1580"/>
        <v>0</v>
      </c>
      <c r="X852" s="6">
        <f t="shared" si="1580"/>
        <v>0</v>
      </c>
      <c r="Y852" s="6">
        <f t="shared" si="1580"/>
        <v>0</v>
      </c>
      <c r="Z852" s="6">
        <f t="shared" si="1580"/>
        <v>0</v>
      </c>
      <c r="AA852" s="6">
        <f t="shared" si="1580"/>
        <v>0</v>
      </c>
      <c r="AB852" s="6">
        <f t="shared" si="1580"/>
        <v>0</v>
      </c>
      <c r="AC852" s="67"/>
      <c r="AD852" s="55"/>
    </row>
    <row r="853" spans="1:30" s="52" customFormat="1">
      <c r="A853" s="103" t="s">
        <v>379</v>
      </c>
      <c r="B853" s="29">
        <v>589711</v>
      </c>
      <c r="C853" s="165">
        <f t="shared" si="1577"/>
        <v>49142.58</v>
      </c>
      <c r="D853" s="38">
        <v>1.6500000000000001E-2</v>
      </c>
      <c r="E853" s="38">
        <v>0.1368</v>
      </c>
      <c r="F853" s="38">
        <v>5.7599999999999998E-2</v>
      </c>
      <c r="G853" s="38">
        <v>8.0399999999999999E-2</v>
      </c>
      <c r="H853" s="38">
        <v>4.1099999999999998E-2</v>
      </c>
      <c r="I853" s="38">
        <v>0.13389999999999999</v>
      </c>
      <c r="J853" s="38">
        <v>2.12E-2</v>
      </c>
      <c r="K853" s="38">
        <v>3.2500000000000001E-2</v>
      </c>
      <c r="L853" s="38">
        <v>1.7100000000000001E-2</v>
      </c>
      <c r="M853" s="38">
        <v>2.5999999999999999E-2</v>
      </c>
      <c r="N853" s="38">
        <v>0.13320000000000001</v>
      </c>
      <c r="O853" s="38">
        <v>1.89E-2</v>
      </c>
      <c r="P853" s="38">
        <v>0</v>
      </c>
      <c r="Q853" s="38">
        <v>3.8600000000000002E-2</v>
      </c>
      <c r="R853" s="38">
        <v>1.9E-2</v>
      </c>
      <c r="S853" s="38">
        <v>4.1999999999999997E-3</v>
      </c>
      <c r="T853" s="38">
        <v>5.3999999999999999E-2</v>
      </c>
      <c r="U853" s="38">
        <v>1.78E-2</v>
      </c>
      <c r="V853" s="38">
        <v>3.6700000000000003E-2</v>
      </c>
      <c r="W853" s="38">
        <v>4.7199999999999999E-2</v>
      </c>
      <c r="X853" s="38">
        <v>6.3899999999999998E-2</v>
      </c>
      <c r="Y853" s="38">
        <v>2.5999999999999999E-3</v>
      </c>
      <c r="Z853" s="5">
        <v>0</v>
      </c>
      <c r="AA853" s="5">
        <v>8.0000000000000004E-4</v>
      </c>
      <c r="AB853" s="5">
        <v>0</v>
      </c>
      <c r="AC853" s="67"/>
      <c r="AD853" s="55"/>
    </row>
    <row r="854" spans="1:30" s="52" customFormat="1">
      <c r="A854" s="104"/>
      <c r="B854" s="76"/>
      <c r="C854" s="165"/>
      <c r="D854" s="63">
        <f t="shared" ref="D854" si="1581">$C853*D853</f>
        <v>810.85257000000001</v>
      </c>
      <c r="E854" s="6">
        <f t="shared" ref="E854" si="1582">$C853*E853</f>
        <v>6722.7049440000001</v>
      </c>
      <c r="F854" s="6">
        <f t="shared" ref="F854:AB854" si="1583">$C853*F853</f>
        <v>2830.6126079999999</v>
      </c>
      <c r="G854" s="6">
        <f t="shared" si="1583"/>
        <v>3951.0634319999999</v>
      </c>
      <c r="H854" s="6">
        <f t="shared" si="1583"/>
        <v>2019.7600379999999</v>
      </c>
      <c r="I854" s="6">
        <f t="shared" si="1583"/>
        <v>6580.1914619999998</v>
      </c>
      <c r="J854" s="6">
        <f t="shared" si="1583"/>
        <v>1041.822696</v>
      </c>
      <c r="K854" s="6">
        <f t="shared" si="1583"/>
        <v>1597.1338500000002</v>
      </c>
      <c r="L854" s="6">
        <f t="shared" si="1583"/>
        <v>840.33811800000001</v>
      </c>
      <c r="M854" s="6">
        <f t="shared" si="1583"/>
        <v>1277.7070799999999</v>
      </c>
      <c r="N854" s="6">
        <f t="shared" si="1583"/>
        <v>6545.7916560000012</v>
      </c>
      <c r="O854" s="6">
        <f t="shared" si="1583"/>
        <v>928.79476199999999</v>
      </c>
      <c r="P854" s="6">
        <f t="shared" si="1583"/>
        <v>0</v>
      </c>
      <c r="Q854" s="6">
        <f t="shared" si="1583"/>
        <v>1896.9035880000001</v>
      </c>
      <c r="R854" s="6">
        <f t="shared" si="1583"/>
        <v>933.70902000000001</v>
      </c>
      <c r="S854" s="6">
        <f t="shared" si="1583"/>
        <v>206.39883599999999</v>
      </c>
      <c r="T854" s="6">
        <f t="shared" si="1583"/>
        <v>2653.6993200000002</v>
      </c>
      <c r="U854" s="6">
        <f t="shared" si="1583"/>
        <v>874.73792400000002</v>
      </c>
      <c r="V854" s="6">
        <f t="shared" si="1583"/>
        <v>1803.5326860000002</v>
      </c>
      <c r="W854" s="6">
        <f t="shared" si="1583"/>
        <v>2319.5297759999999</v>
      </c>
      <c r="X854" s="6">
        <f t="shared" si="1583"/>
        <v>3140.2108619999999</v>
      </c>
      <c r="Y854" s="6">
        <f t="shared" si="1583"/>
        <v>127.770708</v>
      </c>
      <c r="Z854" s="6">
        <f t="shared" si="1583"/>
        <v>0</v>
      </c>
      <c r="AA854" s="6">
        <f t="shared" si="1583"/>
        <v>39.314064000000002</v>
      </c>
      <c r="AB854" s="6">
        <f t="shared" si="1583"/>
        <v>0</v>
      </c>
      <c r="AC854" s="67"/>
      <c r="AD854" s="55"/>
    </row>
    <row r="855" spans="1:30" s="52" customFormat="1">
      <c r="A855" s="103" t="s">
        <v>471</v>
      </c>
      <c r="B855" s="29">
        <v>573841</v>
      </c>
      <c r="C855" s="165">
        <f t="shared" si="1577"/>
        <v>47820.08</v>
      </c>
      <c r="D855" s="38">
        <v>1.6500000000000001E-2</v>
      </c>
      <c r="E855" s="38">
        <v>0.1368</v>
      </c>
      <c r="F855" s="38">
        <v>5.7599999999999998E-2</v>
      </c>
      <c r="G855" s="38">
        <v>8.0399999999999999E-2</v>
      </c>
      <c r="H855" s="38">
        <v>4.1099999999999998E-2</v>
      </c>
      <c r="I855" s="38">
        <v>0.13389999999999999</v>
      </c>
      <c r="J855" s="38">
        <v>2.12E-2</v>
      </c>
      <c r="K855" s="38">
        <v>3.2500000000000001E-2</v>
      </c>
      <c r="L855" s="38">
        <v>1.7100000000000001E-2</v>
      </c>
      <c r="M855" s="38">
        <v>2.5999999999999999E-2</v>
      </c>
      <c r="N855" s="38">
        <v>0.13320000000000001</v>
      </c>
      <c r="O855" s="38">
        <v>1.89E-2</v>
      </c>
      <c r="P855" s="38">
        <v>0</v>
      </c>
      <c r="Q855" s="38">
        <v>3.8600000000000002E-2</v>
      </c>
      <c r="R855" s="38">
        <v>1.9E-2</v>
      </c>
      <c r="S855" s="38">
        <v>4.1999999999999997E-3</v>
      </c>
      <c r="T855" s="38">
        <v>5.3999999999999999E-2</v>
      </c>
      <c r="U855" s="38">
        <v>1.78E-2</v>
      </c>
      <c r="V855" s="38">
        <v>3.6700000000000003E-2</v>
      </c>
      <c r="W855" s="38">
        <v>4.7199999999999999E-2</v>
      </c>
      <c r="X855" s="38">
        <v>6.3899999999999998E-2</v>
      </c>
      <c r="Y855" s="38">
        <v>2.5999999999999999E-3</v>
      </c>
      <c r="Z855" s="5">
        <v>0</v>
      </c>
      <c r="AA855" s="5">
        <v>8.0000000000000004E-4</v>
      </c>
      <c r="AB855" s="5">
        <v>0</v>
      </c>
      <c r="AC855" s="67"/>
      <c r="AD855" s="55"/>
    </row>
    <row r="856" spans="1:30" s="52" customFormat="1">
      <c r="A856" s="102"/>
      <c r="B856" s="30"/>
      <c r="C856" s="165"/>
      <c r="D856" s="63">
        <f t="shared" ref="D856" si="1584">$C855*D855</f>
        <v>789.03132000000005</v>
      </c>
      <c r="E856" s="6">
        <f t="shared" ref="E856" si="1585">$C855*E855</f>
        <v>6541.7869440000004</v>
      </c>
      <c r="F856" s="6">
        <f t="shared" ref="F856:AB856" si="1586">$C855*F855</f>
        <v>2754.436608</v>
      </c>
      <c r="G856" s="6">
        <f t="shared" si="1586"/>
        <v>3844.7344320000002</v>
      </c>
      <c r="H856" s="6">
        <f t="shared" si="1586"/>
        <v>1965.4052879999999</v>
      </c>
      <c r="I856" s="6">
        <f t="shared" si="1586"/>
        <v>6403.1087120000002</v>
      </c>
      <c r="J856" s="6">
        <f t="shared" si="1586"/>
        <v>1013.785696</v>
      </c>
      <c r="K856" s="6">
        <f t="shared" si="1586"/>
        <v>1554.1526000000001</v>
      </c>
      <c r="L856" s="6">
        <f t="shared" si="1586"/>
        <v>817.72336800000005</v>
      </c>
      <c r="M856" s="6">
        <f t="shared" si="1586"/>
        <v>1243.3220799999999</v>
      </c>
      <c r="N856" s="6">
        <f t="shared" si="1586"/>
        <v>6369.6346560000011</v>
      </c>
      <c r="O856" s="6">
        <f t="shared" si="1586"/>
        <v>903.79951200000005</v>
      </c>
      <c r="P856" s="6">
        <f t="shared" si="1586"/>
        <v>0</v>
      </c>
      <c r="Q856" s="6">
        <f t="shared" si="1586"/>
        <v>1845.8550880000003</v>
      </c>
      <c r="R856" s="6">
        <f t="shared" si="1586"/>
        <v>908.58151999999995</v>
      </c>
      <c r="S856" s="6">
        <f t="shared" si="1586"/>
        <v>200.844336</v>
      </c>
      <c r="T856" s="6">
        <f t="shared" si="1586"/>
        <v>2582.2843200000002</v>
      </c>
      <c r="U856" s="6">
        <f t="shared" si="1586"/>
        <v>851.19742400000007</v>
      </c>
      <c r="V856" s="6">
        <f t="shared" si="1586"/>
        <v>1754.9969360000002</v>
      </c>
      <c r="W856" s="6">
        <f t="shared" si="1586"/>
        <v>2257.1077759999998</v>
      </c>
      <c r="X856" s="6">
        <f t="shared" si="1586"/>
        <v>3055.7031120000001</v>
      </c>
      <c r="Y856" s="6">
        <f t="shared" si="1586"/>
        <v>124.33220799999999</v>
      </c>
      <c r="Z856" s="6">
        <f t="shared" si="1586"/>
        <v>0</v>
      </c>
      <c r="AA856" s="6">
        <f t="shared" si="1586"/>
        <v>38.256064000000002</v>
      </c>
      <c r="AB856" s="6">
        <f t="shared" si="1586"/>
        <v>0</v>
      </c>
      <c r="AC856" s="67"/>
      <c r="AD856" s="55"/>
    </row>
    <row r="857" spans="1:30" s="52" customFormat="1">
      <c r="A857" s="103" t="s">
        <v>472</v>
      </c>
      <c r="B857" s="29">
        <v>573841</v>
      </c>
      <c r="C857" s="165">
        <f t="shared" si="1577"/>
        <v>47820.08</v>
      </c>
      <c r="D857" s="38"/>
      <c r="E857" s="38">
        <v>1</v>
      </c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5"/>
      <c r="AA857" s="5"/>
      <c r="AB857" s="5"/>
      <c r="AC857" s="67"/>
      <c r="AD857" s="55"/>
    </row>
    <row r="858" spans="1:30" s="52" customFormat="1">
      <c r="A858" s="102"/>
      <c r="B858" s="30"/>
      <c r="C858" s="165"/>
      <c r="D858" s="63">
        <f t="shared" ref="D858" si="1587">$C857*D857</f>
        <v>0</v>
      </c>
      <c r="E858" s="6">
        <f t="shared" ref="E858" si="1588">$C857*E857</f>
        <v>47820.08</v>
      </c>
      <c r="F858" s="6">
        <f t="shared" ref="F858:AB858" si="1589">$C857*F857</f>
        <v>0</v>
      </c>
      <c r="G858" s="6">
        <f t="shared" si="1589"/>
        <v>0</v>
      </c>
      <c r="H858" s="6">
        <f t="shared" si="1589"/>
        <v>0</v>
      </c>
      <c r="I858" s="6">
        <f t="shared" si="1589"/>
        <v>0</v>
      </c>
      <c r="J858" s="6">
        <f t="shared" si="1589"/>
        <v>0</v>
      </c>
      <c r="K858" s="6">
        <f t="shared" si="1589"/>
        <v>0</v>
      </c>
      <c r="L858" s="6">
        <f t="shared" si="1589"/>
        <v>0</v>
      </c>
      <c r="M858" s="6">
        <f t="shared" si="1589"/>
        <v>0</v>
      </c>
      <c r="N858" s="6">
        <f t="shared" si="1589"/>
        <v>0</v>
      </c>
      <c r="O858" s="6">
        <f t="shared" si="1589"/>
        <v>0</v>
      </c>
      <c r="P858" s="6">
        <f t="shared" si="1589"/>
        <v>0</v>
      </c>
      <c r="Q858" s="6">
        <f t="shared" si="1589"/>
        <v>0</v>
      </c>
      <c r="R858" s="6">
        <f t="shared" si="1589"/>
        <v>0</v>
      </c>
      <c r="S858" s="6">
        <f t="shared" si="1589"/>
        <v>0</v>
      </c>
      <c r="T858" s="6">
        <f t="shared" si="1589"/>
        <v>0</v>
      </c>
      <c r="U858" s="6">
        <f t="shared" si="1589"/>
        <v>0</v>
      </c>
      <c r="V858" s="6">
        <f t="shared" si="1589"/>
        <v>0</v>
      </c>
      <c r="W858" s="6">
        <f t="shared" si="1589"/>
        <v>0</v>
      </c>
      <c r="X858" s="6">
        <f t="shared" si="1589"/>
        <v>0</v>
      </c>
      <c r="Y858" s="6">
        <f t="shared" si="1589"/>
        <v>0</v>
      </c>
      <c r="Z858" s="6">
        <f t="shared" si="1589"/>
        <v>0</v>
      </c>
      <c r="AA858" s="6">
        <f t="shared" si="1589"/>
        <v>0</v>
      </c>
      <c r="AB858" s="6">
        <f t="shared" si="1589"/>
        <v>0</v>
      </c>
      <c r="AC858" s="67"/>
      <c r="AD858" s="55"/>
    </row>
    <row r="859" spans="1:30" s="52" customFormat="1">
      <c r="A859" s="103" t="s">
        <v>473</v>
      </c>
      <c r="B859" s="29">
        <v>93443</v>
      </c>
      <c r="C859" s="165">
        <f t="shared" si="1577"/>
        <v>7786.92</v>
      </c>
      <c r="D859" s="27"/>
      <c r="E859" s="37">
        <v>0.27089999999999997</v>
      </c>
      <c r="F859" s="10"/>
      <c r="G859" s="10"/>
      <c r="H859" s="10"/>
      <c r="I859" s="10"/>
      <c r="J859" s="37">
        <v>0.38640000000000002</v>
      </c>
      <c r="K859" s="37">
        <v>0.3427</v>
      </c>
      <c r="L859" s="10"/>
      <c r="M859" s="10"/>
      <c r="N859" s="10"/>
      <c r="O859" s="37">
        <v>0</v>
      </c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67"/>
      <c r="AD859" s="55"/>
    </row>
    <row r="860" spans="1:30" s="52" customFormat="1">
      <c r="A860" s="102"/>
      <c r="B860" s="30"/>
      <c r="C860" s="165"/>
      <c r="D860" s="63">
        <f t="shared" ref="D860" si="1590">$C859*D859</f>
        <v>0</v>
      </c>
      <c r="E860" s="6">
        <f t="shared" ref="E860" si="1591">$C859*E859</f>
        <v>2109.4766279999999</v>
      </c>
      <c r="F860" s="6">
        <f t="shared" ref="F860:AB860" si="1592">$C859*F859</f>
        <v>0</v>
      </c>
      <c r="G860" s="6">
        <f t="shared" si="1592"/>
        <v>0</v>
      </c>
      <c r="H860" s="6">
        <f t="shared" si="1592"/>
        <v>0</v>
      </c>
      <c r="I860" s="6">
        <f t="shared" si="1592"/>
        <v>0</v>
      </c>
      <c r="J860" s="6">
        <f t="shared" si="1592"/>
        <v>3008.8658880000003</v>
      </c>
      <c r="K860" s="6">
        <f t="shared" si="1592"/>
        <v>2668.5774839999999</v>
      </c>
      <c r="L860" s="6">
        <f t="shared" si="1592"/>
        <v>0</v>
      </c>
      <c r="M860" s="6">
        <f t="shared" si="1592"/>
        <v>0</v>
      </c>
      <c r="N860" s="6">
        <f t="shared" si="1592"/>
        <v>0</v>
      </c>
      <c r="O860" s="6">
        <f t="shared" si="1592"/>
        <v>0</v>
      </c>
      <c r="P860" s="6">
        <f t="shared" si="1592"/>
        <v>0</v>
      </c>
      <c r="Q860" s="6">
        <f t="shared" si="1592"/>
        <v>0</v>
      </c>
      <c r="R860" s="6">
        <f t="shared" si="1592"/>
        <v>0</v>
      </c>
      <c r="S860" s="6">
        <f t="shared" si="1592"/>
        <v>0</v>
      </c>
      <c r="T860" s="6">
        <f t="shared" si="1592"/>
        <v>0</v>
      </c>
      <c r="U860" s="6">
        <f t="shared" si="1592"/>
        <v>0</v>
      </c>
      <c r="V860" s="6">
        <f t="shared" si="1592"/>
        <v>0</v>
      </c>
      <c r="W860" s="6">
        <f t="shared" si="1592"/>
        <v>0</v>
      </c>
      <c r="X860" s="6">
        <f t="shared" si="1592"/>
        <v>0</v>
      </c>
      <c r="Y860" s="6">
        <f t="shared" si="1592"/>
        <v>0</v>
      </c>
      <c r="Z860" s="6">
        <f t="shared" si="1592"/>
        <v>0</v>
      </c>
      <c r="AA860" s="6">
        <f t="shared" si="1592"/>
        <v>0</v>
      </c>
      <c r="AB860" s="6">
        <f t="shared" si="1592"/>
        <v>0</v>
      </c>
      <c r="AC860" s="67"/>
      <c r="AD860" s="55"/>
    </row>
    <row r="861" spans="1:30" s="52" customFormat="1">
      <c r="A861" s="103" t="s">
        <v>474</v>
      </c>
      <c r="B861" s="29">
        <v>3638494</v>
      </c>
      <c r="C861" s="165">
        <f t="shared" si="1577"/>
        <v>303207.83</v>
      </c>
      <c r="D861" s="38"/>
      <c r="E861" s="38">
        <v>0.76060000000000005</v>
      </c>
      <c r="F861" s="38"/>
      <c r="G861" s="38"/>
      <c r="H861" s="38"/>
      <c r="I861" s="38"/>
      <c r="J861" s="38">
        <v>0.2394</v>
      </c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5"/>
      <c r="AA861" s="5"/>
      <c r="AB861" s="5"/>
      <c r="AC861" s="67"/>
      <c r="AD861" s="55"/>
    </row>
    <row r="862" spans="1:30" s="52" customFormat="1">
      <c r="A862" s="104"/>
      <c r="B862" s="76"/>
      <c r="C862" s="165"/>
      <c r="D862" s="63">
        <f t="shared" ref="D862:D864" si="1593">$C861*D861</f>
        <v>0</v>
      </c>
      <c r="E862" s="6">
        <f t="shared" ref="E862:T864" si="1594">$C861*E861</f>
        <v>230619.87549800004</v>
      </c>
      <c r="F862" s="6">
        <f t="shared" ref="F862:AB862" si="1595">$C861*F861</f>
        <v>0</v>
      </c>
      <c r="G862" s="6">
        <f t="shared" si="1595"/>
        <v>0</v>
      </c>
      <c r="H862" s="6">
        <f t="shared" si="1595"/>
        <v>0</v>
      </c>
      <c r="I862" s="6">
        <f t="shared" si="1595"/>
        <v>0</v>
      </c>
      <c r="J862" s="6">
        <f t="shared" si="1595"/>
        <v>72587.954502000008</v>
      </c>
      <c r="K862" s="6">
        <f t="shared" si="1595"/>
        <v>0</v>
      </c>
      <c r="L862" s="6">
        <f t="shared" si="1595"/>
        <v>0</v>
      </c>
      <c r="M862" s="6">
        <f t="shared" si="1595"/>
        <v>0</v>
      </c>
      <c r="N862" s="6">
        <f t="shared" si="1595"/>
        <v>0</v>
      </c>
      <c r="O862" s="6">
        <f t="shared" si="1595"/>
        <v>0</v>
      </c>
      <c r="P862" s="6">
        <f t="shared" si="1595"/>
        <v>0</v>
      </c>
      <c r="Q862" s="6">
        <f t="shared" si="1595"/>
        <v>0</v>
      </c>
      <c r="R862" s="6">
        <f t="shared" si="1595"/>
        <v>0</v>
      </c>
      <c r="S862" s="6">
        <f t="shared" si="1595"/>
        <v>0</v>
      </c>
      <c r="T862" s="6">
        <f t="shared" si="1595"/>
        <v>0</v>
      </c>
      <c r="U862" s="6">
        <f t="shared" si="1595"/>
        <v>0</v>
      </c>
      <c r="V862" s="6">
        <f t="shared" si="1595"/>
        <v>0</v>
      </c>
      <c r="W862" s="6">
        <f t="shared" si="1595"/>
        <v>0</v>
      </c>
      <c r="X862" s="6">
        <f t="shared" si="1595"/>
        <v>0</v>
      </c>
      <c r="Y862" s="6">
        <f t="shared" si="1595"/>
        <v>0</v>
      </c>
      <c r="Z862" s="6">
        <f t="shared" si="1595"/>
        <v>0</v>
      </c>
      <c r="AA862" s="6">
        <f t="shared" si="1595"/>
        <v>0</v>
      </c>
      <c r="AB862" s="6">
        <f t="shared" si="1595"/>
        <v>0</v>
      </c>
      <c r="AC862" s="67"/>
      <c r="AD862" s="55"/>
    </row>
    <row r="863" spans="1:30" s="52" customFormat="1">
      <c r="A863" s="103" t="s">
        <v>630</v>
      </c>
      <c r="B863" s="29">
        <v>3230889</v>
      </c>
      <c r="C863" s="165">
        <f t="shared" si="1577"/>
        <v>269240.75</v>
      </c>
      <c r="D863" s="38"/>
      <c r="E863" s="38">
        <v>5.96E-2</v>
      </c>
      <c r="F863" s="38"/>
      <c r="G863" s="38"/>
      <c r="H863" s="38"/>
      <c r="I863" s="38"/>
      <c r="J863" s="38"/>
      <c r="K863" s="38"/>
      <c r="L863" s="38"/>
      <c r="M863" s="38"/>
      <c r="N863" s="38"/>
      <c r="O863" s="38">
        <v>0.89890000000000003</v>
      </c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5"/>
      <c r="AA863" s="5">
        <v>4.1500000000000002E-2</v>
      </c>
      <c r="AB863" s="5"/>
      <c r="AC863" s="67"/>
      <c r="AD863" s="55"/>
    </row>
    <row r="864" spans="1:30" s="52" customFormat="1">
      <c r="A864" s="104"/>
      <c r="B864" s="76"/>
      <c r="C864" s="164" t="s">
        <v>165</v>
      </c>
      <c r="D864" s="63">
        <f t="shared" si="1593"/>
        <v>0</v>
      </c>
      <c r="E864" s="6">
        <f t="shared" si="1594"/>
        <v>16046.7487</v>
      </c>
      <c r="F864" s="6">
        <f t="shared" si="1594"/>
        <v>0</v>
      </c>
      <c r="G864" s="6">
        <f t="shared" si="1594"/>
        <v>0</v>
      </c>
      <c r="H864" s="6">
        <f t="shared" si="1594"/>
        <v>0</v>
      </c>
      <c r="I864" s="6">
        <f t="shared" si="1594"/>
        <v>0</v>
      </c>
      <c r="J864" s="6">
        <f t="shared" si="1594"/>
        <v>0</v>
      </c>
      <c r="K864" s="6">
        <f t="shared" si="1594"/>
        <v>0</v>
      </c>
      <c r="L864" s="6">
        <f t="shared" si="1594"/>
        <v>0</v>
      </c>
      <c r="M864" s="6">
        <f t="shared" si="1594"/>
        <v>0</v>
      </c>
      <c r="N864" s="6">
        <f t="shared" si="1594"/>
        <v>0</v>
      </c>
      <c r="O864" s="6">
        <f t="shared" si="1594"/>
        <v>242020.510175</v>
      </c>
      <c r="P864" s="6">
        <f t="shared" si="1594"/>
        <v>0</v>
      </c>
      <c r="Q864" s="6">
        <f t="shared" si="1594"/>
        <v>0</v>
      </c>
      <c r="R864" s="6">
        <f t="shared" si="1594"/>
        <v>0</v>
      </c>
      <c r="S864" s="6">
        <f t="shared" si="1594"/>
        <v>0</v>
      </c>
      <c r="T864" s="6">
        <f t="shared" si="1594"/>
        <v>0</v>
      </c>
      <c r="U864" s="6">
        <f t="shared" ref="U864:AB864" si="1596">$C863*U863</f>
        <v>0</v>
      </c>
      <c r="V864" s="6">
        <f t="shared" si="1596"/>
        <v>0</v>
      </c>
      <c r="W864" s="6">
        <f t="shared" si="1596"/>
        <v>0</v>
      </c>
      <c r="X864" s="6">
        <f t="shared" si="1596"/>
        <v>0</v>
      </c>
      <c r="Y864" s="6">
        <f t="shared" si="1596"/>
        <v>0</v>
      </c>
      <c r="Z864" s="6">
        <f t="shared" si="1596"/>
        <v>0</v>
      </c>
      <c r="AA864" s="6">
        <f t="shared" si="1596"/>
        <v>11173.491125</v>
      </c>
      <c r="AB864" s="6">
        <f t="shared" si="1596"/>
        <v>0</v>
      </c>
      <c r="AC864" s="67"/>
      <c r="AD864" s="55"/>
    </row>
    <row r="865" spans="1:30" s="52" customFormat="1">
      <c r="A865" s="16" t="s">
        <v>50</v>
      </c>
      <c r="B865" s="30">
        <f>SUM(B721:B863)</f>
        <v>201468686</v>
      </c>
      <c r="C865" s="30">
        <f>SUM(C721:C863)</f>
        <v>16789057.150000002</v>
      </c>
      <c r="D865" s="11">
        <f>D722+D724+D726+D728+D730+D732+D734+D736+D738+D740+D742+D744+D746+D748+D750+D752+D754+D756+D758+D760+D762+D764+D766+D768+D770+D772+D774+D776+D778+D780+D782+D784+D786+D788+D790+D792+D794+D796+D798+D800+D802+D804+D806+D808+D810+D812+D814+D816+D818+D820+D822+D824+D826+D828+D830+D832+D834+D836+D838+D840+D844+D842+D846+D848+D852+D850+D854+D856+D858+D860+D862+D864</f>
        <v>38994.600151000006</v>
      </c>
      <c r="E865" s="11">
        <f t="shared" ref="E865:AB865" si="1597">E722+E724+E726+E728+E730+E732+E734+E736+E738+E740+E742+E744+E746+E748+E750+E752+E754+E756+E758+E760+E762+E764+E766+E768+E770+E772+E774+E776+E778+E780+E782+E784+E786+E788+E790+E792+E794+E796+E798+E800+E802+E804+E806+E808+E810+E812+E814+E816+E818+E820+E822+E824+E826+E828+E830+E832+E834+E836+E838+E840+E844+E842+E846+E848+E852+E850+E854+E856+E858+E860+E862+E864</f>
        <v>10665078.687821999</v>
      </c>
      <c r="F865" s="11">
        <f t="shared" si="1597"/>
        <v>1278670.0287339999</v>
      </c>
      <c r="G865" s="11">
        <f t="shared" si="1597"/>
        <v>1421281.208237</v>
      </c>
      <c r="H865" s="11">
        <f t="shared" si="1597"/>
        <v>292978.90128000005</v>
      </c>
      <c r="I865" s="11">
        <f t="shared" si="1597"/>
        <v>405122.31080000004</v>
      </c>
      <c r="J865" s="11">
        <f t="shared" si="1597"/>
        <v>370676.64498199994</v>
      </c>
      <c r="K865" s="11">
        <f t="shared" si="1597"/>
        <v>158740.37809600003</v>
      </c>
      <c r="L865" s="11">
        <f>L722+L724+L726+L728+L730+L732+L734+L736+L738+L740+L742+L744+L746+L748+L750+L752+L754+L756+L758+L760+L762+L764+L766+L768+L770+L772+L774+L776+L778+L780+L782+L784+L786+L788+L790+L792+L794+L796+L798+L800+L802+L804+L806+L808+L810+L812+L814+L816+L818+L820+L822+L824+L826+L828+L830+L832+L834+L836+L838+L840+L844+L842+L846+L848+L852+L850+L854+L856+L858+L860+L862+L864</f>
        <v>326028.5283740001</v>
      </c>
      <c r="M865" s="11">
        <f t="shared" si="1597"/>
        <v>60338.186112000003</v>
      </c>
      <c r="N865" s="11">
        <f t="shared" si="1597"/>
        <v>442528.23789499997</v>
      </c>
      <c r="O865" s="11">
        <f t="shared" si="1597"/>
        <v>282072.61861499998</v>
      </c>
      <c r="P865" s="11">
        <f t="shared" si="1597"/>
        <v>1606.2906169999999</v>
      </c>
      <c r="Q865" s="11">
        <f t="shared" si="1597"/>
        <v>102657.74270400002</v>
      </c>
      <c r="R865" s="11">
        <f t="shared" si="1597"/>
        <v>39739.214780000002</v>
      </c>
      <c r="S865" s="11">
        <f t="shared" si="1597"/>
        <v>10957.493108999999</v>
      </c>
      <c r="T865" s="11">
        <f t="shared" si="1597"/>
        <v>125977.09953799998</v>
      </c>
      <c r="U865" s="11">
        <f t="shared" si="1597"/>
        <v>116226.121247</v>
      </c>
      <c r="V865" s="11">
        <f t="shared" si="1597"/>
        <v>350227.38250699994</v>
      </c>
      <c r="W865" s="11">
        <f t="shared" si="1597"/>
        <v>98720.575664000004</v>
      </c>
      <c r="X865" s="11">
        <f t="shared" si="1597"/>
        <v>177702.36944999997</v>
      </c>
      <c r="Y865" s="11">
        <f t="shared" si="1597"/>
        <v>8084.4596589999992</v>
      </c>
      <c r="Z865" s="11">
        <f t="shared" si="1597"/>
        <v>1496.4339590000002</v>
      </c>
      <c r="AA865" s="11">
        <f t="shared" si="1597"/>
        <v>13151.635668000001</v>
      </c>
      <c r="AB865" s="11">
        <f t="shared" si="1597"/>
        <v>0</v>
      </c>
      <c r="AC865" s="67"/>
      <c r="AD865" s="55"/>
    </row>
    <row r="866" spans="1:30" s="52" customFormat="1">
      <c r="A866" s="16"/>
      <c r="B866" s="30"/>
      <c r="C866" s="30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67"/>
      <c r="AD866" s="55"/>
    </row>
    <row r="867" spans="1:30" s="52" customFormat="1">
      <c r="A867" s="210"/>
      <c r="B867" s="68"/>
      <c r="C867" s="30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67"/>
      <c r="AD867" s="55"/>
    </row>
    <row r="868" spans="1:30" s="52" customFormat="1" ht="15.6">
      <c r="A868" s="88"/>
      <c r="B868" s="77"/>
      <c r="C868" s="30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67"/>
      <c r="AD868" s="55"/>
    </row>
    <row r="869" spans="1:30" s="52" customFormat="1" ht="13.8" thickBot="1">
      <c r="A869" s="82" t="s">
        <v>132</v>
      </c>
      <c r="B869" s="127"/>
      <c r="C869" s="159"/>
      <c r="D869" s="127"/>
      <c r="E869" s="1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67"/>
      <c r="AD869" s="55"/>
    </row>
    <row r="870" spans="1:30" s="52" customFormat="1" ht="13.8" thickBot="1">
      <c r="A870" s="113" t="s">
        <v>1</v>
      </c>
      <c r="B870" s="114" t="s">
        <v>2</v>
      </c>
      <c r="C870" s="160" t="s">
        <v>3</v>
      </c>
      <c r="D870" s="211" t="s">
        <v>4</v>
      </c>
      <c r="E870" s="212"/>
      <c r="F870" s="212"/>
      <c r="G870" s="212"/>
      <c r="H870" s="212"/>
      <c r="I870" s="212"/>
      <c r="J870" s="212"/>
      <c r="K870" s="212"/>
      <c r="L870" s="212"/>
      <c r="M870" s="212"/>
      <c r="N870" s="212"/>
      <c r="O870" s="212"/>
      <c r="P870" s="212"/>
      <c r="Q870" s="212"/>
      <c r="R870" s="212"/>
      <c r="S870" s="212"/>
      <c r="T870" s="212"/>
      <c r="U870" s="212"/>
      <c r="V870" s="212"/>
      <c r="W870" s="212"/>
      <c r="X870" s="212"/>
      <c r="Y870" s="212"/>
      <c r="Z870" s="123"/>
      <c r="AA870" s="123"/>
      <c r="AB870" s="123"/>
      <c r="AC870" s="67"/>
      <c r="AD870" s="55"/>
    </row>
    <row r="871" spans="1:30" s="52" customFormat="1">
      <c r="A871" s="115" t="s">
        <v>5</v>
      </c>
      <c r="B871" s="116" t="s">
        <v>6</v>
      </c>
      <c r="C871" s="161" t="s">
        <v>6</v>
      </c>
      <c r="D871" s="117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9"/>
      <c r="Z871" s="116" t="s">
        <v>7</v>
      </c>
      <c r="AA871" s="116"/>
      <c r="AB871" s="116"/>
      <c r="AC871" s="67"/>
      <c r="AD871" s="55"/>
    </row>
    <row r="872" spans="1:30" s="52" customFormat="1">
      <c r="A872" s="115" t="s">
        <v>8</v>
      </c>
      <c r="B872" s="116" t="s">
        <v>9</v>
      </c>
      <c r="C872" s="161" t="s">
        <v>9</v>
      </c>
      <c r="D872" s="120" t="s">
        <v>10</v>
      </c>
      <c r="E872" s="116" t="s">
        <v>11</v>
      </c>
      <c r="F872" s="116" t="s">
        <v>12</v>
      </c>
      <c r="G872" s="116" t="s">
        <v>13</v>
      </c>
      <c r="H872" s="116" t="s">
        <v>14</v>
      </c>
      <c r="I872" s="116" t="s">
        <v>15</v>
      </c>
      <c r="J872" s="116" t="s">
        <v>16</v>
      </c>
      <c r="K872" s="116" t="s">
        <v>17</v>
      </c>
      <c r="L872" s="116" t="s">
        <v>18</v>
      </c>
      <c r="M872" s="116" t="s">
        <v>19</v>
      </c>
      <c r="N872" s="116" t="s">
        <v>20</v>
      </c>
      <c r="O872" s="116" t="s">
        <v>175</v>
      </c>
      <c r="P872" s="116" t="s">
        <v>21</v>
      </c>
      <c r="Q872" s="116" t="s">
        <v>22</v>
      </c>
      <c r="R872" s="116" t="s">
        <v>23</v>
      </c>
      <c r="S872" s="116" t="s">
        <v>24</v>
      </c>
      <c r="T872" s="116" t="s">
        <v>25</v>
      </c>
      <c r="U872" s="116" t="s">
        <v>26</v>
      </c>
      <c r="V872" s="116" t="s">
        <v>27</v>
      </c>
      <c r="W872" s="116" t="s">
        <v>28</v>
      </c>
      <c r="X872" s="116" t="s">
        <v>29</v>
      </c>
      <c r="Y872" s="116" t="s">
        <v>30</v>
      </c>
      <c r="Z872" s="116" t="s">
        <v>31</v>
      </c>
      <c r="AA872" s="116" t="s">
        <v>493</v>
      </c>
      <c r="AB872" s="116" t="s">
        <v>476</v>
      </c>
      <c r="AC872" s="67"/>
      <c r="AD872" s="55"/>
    </row>
    <row r="873" spans="1:30" s="52" customFormat="1">
      <c r="A873" s="115"/>
      <c r="B873" s="116"/>
      <c r="C873" s="161" t="s">
        <v>616</v>
      </c>
      <c r="D873" s="121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67"/>
      <c r="AD873" s="55"/>
    </row>
    <row r="874" spans="1:30" s="52" customFormat="1">
      <c r="A874" s="96" t="s">
        <v>133</v>
      </c>
      <c r="B874" s="189">
        <v>443066</v>
      </c>
      <c r="C874" s="165">
        <f>ROUND(B874/12,2)</f>
        <v>36922.17</v>
      </c>
      <c r="D874" s="5">
        <v>0.89870000000000005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>
        <v>9.4799999999999995E-2</v>
      </c>
      <c r="R874" s="5"/>
      <c r="S874" s="5">
        <v>6.4999999999999997E-3</v>
      </c>
      <c r="T874" s="5"/>
      <c r="U874" s="5"/>
      <c r="V874" s="5"/>
      <c r="W874" s="5"/>
      <c r="X874" s="5"/>
      <c r="Y874" s="5"/>
      <c r="Z874" s="5"/>
      <c r="AA874" s="5"/>
      <c r="AB874" s="5"/>
      <c r="AC874" s="67"/>
      <c r="AD874" s="55"/>
    </row>
    <row r="875" spans="1:30" s="52" customFormat="1">
      <c r="A875" s="97"/>
      <c r="B875" s="12"/>
      <c r="C875" s="165"/>
      <c r="D875" s="6">
        <f t="shared" ref="D875" si="1598">$C874*D874</f>
        <v>33181.954179</v>
      </c>
      <c r="E875" s="6">
        <f t="shared" ref="E875" si="1599">$C874*E874</f>
        <v>0</v>
      </c>
      <c r="F875" s="6">
        <f t="shared" ref="F875:AB875" si="1600">$C874*F874</f>
        <v>0</v>
      </c>
      <c r="G875" s="6">
        <f t="shared" si="1600"/>
        <v>0</v>
      </c>
      <c r="H875" s="6">
        <f t="shared" si="1600"/>
        <v>0</v>
      </c>
      <c r="I875" s="6">
        <f t="shared" si="1600"/>
        <v>0</v>
      </c>
      <c r="J875" s="6">
        <f t="shared" si="1600"/>
        <v>0</v>
      </c>
      <c r="K875" s="6">
        <f t="shared" si="1600"/>
        <v>0</v>
      </c>
      <c r="L875" s="6">
        <f t="shared" si="1600"/>
        <v>0</v>
      </c>
      <c r="M875" s="6">
        <f t="shared" si="1600"/>
        <v>0</v>
      </c>
      <c r="N875" s="6">
        <f t="shared" si="1600"/>
        <v>0</v>
      </c>
      <c r="O875" s="6">
        <f t="shared" si="1600"/>
        <v>0</v>
      </c>
      <c r="P875" s="6">
        <f t="shared" si="1600"/>
        <v>0</v>
      </c>
      <c r="Q875" s="6">
        <f t="shared" si="1600"/>
        <v>3500.2217159999996</v>
      </c>
      <c r="R875" s="6">
        <f t="shared" si="1600"/>
        <v>0</v>
      </c>
      <c r="S875" s="6">
        <f t="shared" si="1600"/>
        <v>239.99410499999999</v>
      </c>
      <c r="T875" s="6">
        <f t="shared" si="1600"/>
        <v>0</v>
      </c>
      <c r="U875" s="6">
        <f t="shared" si="1600"/>
        <v>0</v>
      </c>
      <c r="V875" s="6">
        <f t="shared" si="1600"/>
        <v>0</v>
      </c>
      <c r="W875" s="6">
        <f t="shared" si="1600"/>
        <v>0</v>
      </c>
      <c r="X875" s="6">
        <f t="shared" si="1600"/>
        <v>0</v>
      </c>
      <c r="Y875" s="6">
        <f t="shared" si="1600"/>
        <v>0</v>
      </c>
      <c r="Z875" s="6">
        <f t="shared" si="1600"/>
        <v>0</v>
      </c>
      <c r="AA875" s="6">
        <f t="shared" si="1600"/>
        <v>0</v>
      </c>
      <c r="AB875" s="6">
        <f t="shared" si="1600"/>
        <v>0</v>
      </c>
      <c r="AC875" s="67"/>
      <c r="AD875" s="55"/>
    </row>
    <row r="876" spans="1:30" s="52" customFormat="1">
      <c r="A876" s="96" t="s">
        <v>134</v>
      </c>
      <c r="B876" s="189">
        <v>678062</v>
      </c>
      <c r="C876" s="165">
        <f t="shared" ref="C876:C894" si="1601">ROUND(B876/12,2)</f>
        <v>56505.17</v>
      </c>
      <c r="D876" s="40">
        <v>0.91279999999999994</v>
      </c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>
        <v>8.2900000000000001E-2</v>
      </c>
      <c r="Y876" s="40">
        <v>2.3E-3</v>
      </c>
      <c r="Z876" s="40">
        <v>2E-3</v>
      </c>
      <c r="AA876" s="40">
        <v>0</v>
      </c>
      <c r="AB876" s="40">
        <v>0</v>
      </c>
      <c r="AC876" s="67"/>
      <c r="AD876" s="55"/>
    </row>
    <row r="877" spans="1:30" s="52" customFormat="1">
      <c r="A877" s="97"/>
      <c r="B877" s="12"/>
      <c r="C877" s="165"/>
      <c r="D877" s="39">
        <f t="shared" ref="D877" si="1602">$C876*D876</f>
        <v>51577.919175999996</v>
      </c>
      <c r="E877" s="39">
        <f t="shared" ref="E877" si="1603">$C876*E876</f>
        <v>0</v>
      </c>
      <c r="F877" s="39">
        <f t="shared" ref="F877:AB877" si="1604">$C876*F876</f>
        <v>0</v>
      </c>
      <c r="G877" s="39">
        <f t="shared" si="1604"/>
        <v>0</v>
      </c>
      <c r="H877" s="39">
        <f t="shared" si="1604"/>
        <v>0</v>
      </c>
      <c r="I877" s="39">
        <f t="shared" si="1604"/>
        <v>0</v>
      </c>
      <c r="J877" s="39">
        <f t="shared" si="1604"/>
        <v>0</v>
      </c>
      <c r="K877" s="39">
        <f t="shared" si="1604"/>
        <v>0</v>
      </c>
      <c r="L877" s="39">
        <f t="shared" si="1604"/>
        <v>0</v>
      </c>
      <c r="M877" s="39">
        <f t="shared" si="1604"/>
        <v>0</v>
      </c>
      <c r="N877" s="39">
        <f t="shared" si="1604"/>
        <v>0</v>
      </c>
      <c r="O877" s="39">
        <f t="shared" si="1604"/>
        <v>0</v>
      </c>
      <c r="P877" s="39">
        <f t="shared" si="1604"/>
        <v>0</v>
      </c>
      <c r="Q877" s="39">
        <f t="shared" si="1604"/>
        <v>0</v>
      </c>
      <c r="R877" s="39">
        <f t="shared" si="1604"/>
        <v>0</v>
      </c>
      <c r="S877" s="39">
        <f t="shared" si="1604"/>
        <v>0</v>
      </c>
      <c r="T877" s="39">
        <f t="shared" si="1604"/>
        <v>0</v>
      </c>
      <c r="U877" s="39">
        <f t="shared" si="1604"/>
        <v>0</v>
      </c>
      <c r="V877" s="39">
        <f t="shared" si="1604"/>
        <v>0</v>
      </c>
      <c r="W877" s="39">
        <f t="shared" si="1604"/>
        <v>0</v>
      </c>
      <c r="X877" s="39">
        <f t="shared" si="1604"/>
        <v>4684.278593</v>
      </c>
      <c r="Y877" s="39">
        <f t="shared" si="1604"/>
        <v>129.96189099999998</v>
      </c>
      <c r="Z877" s="39">
        <f t="shared" si="1604"/>
        <v>113.01034</v>
      </c>
      <c r="AA877" s="39">
        <f t="shared" si="1604"/>
        <v>0</v>
      </c>
      <c r="AB877" s="39">
        <f t="shared" si="1604"/>
        <v>0</v>
      </c>
      <c r="AC877" s="67"/>
      <c r="AD877" s="55"/>
    </row>
    <row r="878" spans="1:30" s="52" customFormat="1">
      <c r="A878" s="96" t="s">
        <v>135</v>
      </c>
      <c r="B878" s="189">
        <v>1153534</v>
      </c>
      <c r="C878" s="165">
        <f t="shared" si="1601"/>
        <v>96127.83</v>
      </c>
      <c r="D878" s="5">
        <v>0.65229999999999999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19"/>
      <c r="P878" s="19"/>
      <c r="Q878" s="19">
        <v>0.25869999999999999</v>
      </c>
      <c r="R878" s="5"/>
      <c r="S878" s="19">
        <v>2.5499999999999998E-2</v>
      </c>
      <c r="T878" s="5"/>
      <c r="U878" s="5"/>
      <c r="V878" s="5"/>
      <c r="W878" s="5"/>
      <c r="X878" s="19">
        <v>6.3500000000000001E-2</v>
      </c>
      <c r="Y878" s="5"/>
      <c r="Z878" s="5"/>
      <c r="AA878" s="5"/>
      <c r="AB878" s="5"/>
      <c r="AC878" s="67"/>
      <c r="AD878" s="55"/>
    </row>
    <row r="879" spans="1:30" s="52" customFormat="1">
      <c r="A879" s="98"/>
      <c r="B879" s="11"/>
      <c r="C879" s="165"/>
      <c r="D879" s="6">
        <f t="shared" ref="D879" si="1605">$C878*D878</f>
        <v>62704.183509000002</v>
      </c>
      <c r="E879" s="6">
        <f t="shared" ref="E879" si="1606">$C878*E878</f>
        <v>0</v>
      </c>
      <c r="F879" s="6">
        <f t="shared" ref="F879:AB879" si="1607">$C878*F878</f>
        <v>0</v>
      </c>
      <c r="G879" s="6">
        <f t="shared" si="1607"/>
        <v>0</v>
      </c>
      <c r="H879" s="6">
        <f t="shared" si="1607"/>
        <v>0</v>
      </c>
      <c r="I879" s="6">
        <f t="shared" si="1607"/>
        <v>0</v>
      </c>
      <c r="J879" s="6">
        <f t="shared" si="1607"/>
        <v>0</v>
      </c>
      <c r="K879" s="6">
        <f t="shared" si="1607"/>
        <v>0</v>
      </c>
      <c r="L879" s="6">
        <f t="shared" si="1607"/>
        <v>0</v>
      </c>
      <c r="M879" s="6">
        <f t="shared" si="1607"/>
        <v>0</v>
      </c>
      <c r="N879" s="6">
        <f t="shared" si="1607"/>
        <v>0</v>
      </c>
      <c r="O879" s="6">
        <f t="shared" si="1607"/>
        <v>0</v>
      </c>
      <c r="P879" s="6">
        <f t="shared" si="1607"/>
        <v>0</v>
      </c>
      <c r="Q879" s="6">
        <f t="shared" si="1607"/>
        <v>24868.269620999999</v>
      </c>
      <c r="R879" s="6">
        <f t="shared" si="1607"/>
        <v>0</v>
      </c>
      <c r="S879" s="6">
        <f t="shared" si="1607"/>
        <v>2451.259665</v>
      </c>
      <c r="T879" s="6">
        <f t="shared" si="1607"/>
        <v>0</v>
      </c>
      <c r="U879" s="6">
        <f t="shared" si="1607"/>
        <v>0</v>
      </c>
      <c r="V879" s="6">
        <f t="shared" si="1607"/>
        <v>0</v>
      </c>
      <c r="W879" s="6">
        <f t="shared" si="1607"/>
        <v>0</v>
      </c>
      <c r="X879" s="6">
        <f t="shared" si="1607"/>
        <v>6104.1172050000005</v>
      </c>
      <c r="Y879" s="6">
        <f t="shared" si="1607"/>
        <v>0</v>
      </c>
      <c r="Z879" s="6">
        <f t="shared" si="1607"/>
        <v>0</v>
      </c>
      <c r="AA879" s="6">
        <f t="shared" si="1607"/>
        <v>0</v>
      </c>
      <c r="AB879" s="6">
        <f t="shared" si="1607"/>
        <v>0</v>
      </c>
      <c r="AC879" s="67"/>
      <c r="AD879" s="55"/>
    </row>
    <row r="880" spans="1:30" s="52" customFormat="1">
      <c r="A880" s="96" t="s">
        <v>136</v>
      </c>
      <c r="B880" s="29">
        <f xml:space="preserve"> 2307551/2</f>
        <v>1153775.5</v>
      </c>
      <c r="C880" s="165">
        <f t="shared" si="1601"/>
        <v>96147.96</v>
      </c>
      <c r="D880" s="38">
        <v>1.6500000000000001E-2</v>
      </c>
      <c r="E880" s="38">
        <v>0.1368</v>
      </c>
      <c r="F880" s="38">
        <v>5.7599999999999998E-2</v>
      </c>
      <c r="G880" s="38">
        <v>8.0399999999999999E-2</v>
      </c>
      <c r="H880" s="38">
        <v>4.1099999999999998E-2</v>
      </c>
      <c r="I880" s="38">
        <v>0.13389999999999999</v>
      </c>
      <c r="J880" s="38">
        <v>2.12E-2</v>
      </c>
      <c r="K880" s="38">
        <v>3.2500000000000001E-2</v>
      </c>
      <c r="L880" s="38">
        <v>1.7100000000000001E-2</v>
      </c>
      <c r="M880" s="38">
        <v>2.5999999999999999E-2</v>
      </c>
      <c r="N880" s="38">
        <v>0.13320000000000001</v>
      </c>
      <c r="O880" s="38">
        <v>1.89E-2</v>
      </c>
      <c r="P880" s="38">
        <v>0</v>
      </c>
      <c r="Q880" s="38">
        <v>3.8600000000000002E-2</v>
      </c>
      <c r="R880" s="38">
        <v>1.9E-2</v>
      </c>
      <c r="S880" s="38">
        <v>4.1999999999999997E-3</v>
      </c>
      <c r="T880" s="38">
        <v>5.3999999999999999E-2</v>
      </c>
      <c r="U880" s="38">
        <v>1.78E-2</v>
      </c>
      <c r="V880" s="38">
        <v>3.6700000000000003E-2</v>
      </c>
      <c r="W880" s="38">
        <v>4.7199999999999999E-2</v>
      </c>
      <c r="X880" s="38">
        <v>6.3899999999999998E-2</v>
      </c>
      <c r="Y880" s="38">
        <v>2.5999999999999999E-3</v>
      </c>
      <c r="Z880" s="5">
        <v>0</v>
      </c>
      <c r="AA880" s="5">
        <v>8.0000000000000004E-4</v>
      </c>
      <c r="AB880" s="5">
        <v>0</v>
      </c>
      <c r="AC880" s="67"/>
      <c r="AD880" s="55"/>
    </row>
    <row r="881" spans="1:30" s="52" customFormat="1">
      <c r="A881" s="97"/>
      <c r="B881" s="30"/>
      <c r="C881" s="165"/>
      <c r="D881" s="6">
        <f t="shared" ref="D881" si="1608">$C880*D880</f>
        <v>1586.4413400000001</v>
      </c>
      <c r="E881" s="6">
        <f t="shared" ref="E881" si="1609">$C880*E880</f>
        <v>13153.040928000002</v>
      </c>
      <c r="F881" s="6">
        <f t="shared" ref="F881:O881" si="1610">$C880*F880</f>
        <v>5538.122496</v>
      </c>
      <c r="G881" s="6">
        <f t="shared" si="1610"/>
        <v>7730.2959840000003</v>
      </c>
      <c r="H881" s="6">
        <f t="shared" si="1610"/>
        <v>3951.6811560000001</v>
      </c>
      <c r="I881" s="6">
        <f t="shared" si="1610"/>
        <v>12874.211843999999</v>
      </c>
      <c r="J881" s="6">
        <f t="shared" si="1610"/>
        <v>2038.3367520000002</v>
      </c>
      <c r="K881" s="6">
        <f t="shared" si="1610"/>
        <v>3124.8087000000005</v>
      </c>
      <c r="L881" s="6">
        <f t="shared" si="1610"/>
        <v>1644.1301160000003</v>
      </c>
      <c r="M881" s="6">
        <f t="shared" si="1610"/>
        <v>2499.8469599999999</v>
      </c>
      <c r="N881" s="6">
        <f t="shared" si="1610"/>
        <v>12806.908272000002</v>
      </c>
      <c r="O881" s="6">
        <f t="shared" si="1610"/>
        <v>1817.1964440000002</v>
      </c>
      <c r="P881" s="6">
        <f t="shared" ref="P881" si="1611">$C880*P880</f>
        <v>0</v>
      </c>
      <c r="Q881" s="6">
        <f t="shared" ref="Q881" si="1612">$C880*Q880</f>
        <v>3711.3112560000004</v>
      </c>
      <c r="R881" s="6">
        <f t="shared" ref="R881:AB881" si="1613">$C880*R880</f>
        <v>1826.81124</v>
      </c>
      <c r="S881" s="6">
        <f t="shared" si="1613"/>
        <v>403.82143200000002</v>
      </c>
      <c r="T881" s="6">
        <f t="shared" si="1613"/>
        <v>5191.9898400000002</v>
      </c>
      <c r="U881" s="6">
        <f t="shared" si="1613"/>
        <v>1711.4336880000001</v>
      </c>
      <c r="V881" s="6">
        <f t="shared" si="1613"/>
        <v>3528.6301320000007</v>
      </c>
      <c r="W881" s="6">
        <f t="shared" si="1613"/>
        <v>4538.183712</v>
      </c>
      <c r="X881" s="6">
        <f t="shared" si="1613"/>
        <v>6143.854644</v>
      </c>
      <c r="Y881" s="6">
        <f t="shared" si="1613"/>
        <v>249.98469600000001</v>
      </c>
      <c r="Z881" s="6">
        <f t="shared" si="1613"/>
        <v>0</v>
      </c>
      <c r="AA881" s="6">
        <f t="shared" si="1613"/>
        <v>76.918368000000015</v>
      </c>
      <c r="AB881" s="6">
        <f t="shared" si="1613"/>
        <v>0</v>
      </c>
      <c r="AC881" s="67"/>
      <c r="AD881" s="55"/>
    </row>
    <row r="882" spans="1:30" s="52" customFormat="1">
      <c r="A882" s="96" t="s">
        <v>454</v>
      </c>
      <c r="B882" s="29">
        <f xml:space="preserve"> 2307551/2</f>
        <v>1153775.5</v>
      </c>
      <c r="C882" s="165">
        <f t="shared" si="1601"/>
        <v>96147.96</v>
      </c>
      <c r="D882" s="5">
        <v>0.81710000000000005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>
        <v>0.18290000000000001</v>
      </c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67"/>
      <c r="AD882" s="55"/>
    </row>
    <row r="883" spans="1:30" s="52" customFormat="1">
      <c r="A883" s="97"/>
      <c r="B883" s="12"/>
      <c r="C883" s="165"/>
      <c r="D883" s="6">
        <f t="shared" ref="D883" si="1614">$C882*D882</f>
        <v>78562.498116000017</v>
      </c>
      <c r="E883" s="6">
        <f t="shared" ref="E883" si="1615">$C882*E882</f>
        <v>0</v>
      </c>
      <c r="F883" s="6">
        <f t="shared" ref="F883:O883" si="1616">$C882*F882</f>
        <v>0</v>
      </c>
      <c r="G883" s="6">
        <f t="shared" si="1616"/>
        <v>0</v>
      </c>
      <c r="H883" s="6">
        <f t="shared" si="1616"/>
        <v>0</v>
      </c>
      <c r="I883" s="6">
        <f t="shared" si="1616"/>
        <v>0</v>
      </c>
      <c r="J883" s="6">
        <f t="shared" si="1616"/>
        <v>0</v>
      </c>
      <c r="K883" s="6">
        <f t="shared" si="1616"/>
        <v>0</v>
      </c>
      <c r="L883" s="6">
        <f t="shared" si="1616"/>
        <v>0</v>
      </c>
      <c r="M883" s="6">
        <f t="shared" si="1616"/>
        <v>0</v>
      </c>
      <c r="N883" s="6">
        <f t="shared" si="1616"/>
        <v>0</v>
      </c>
      <c r="O883" s="6">
        <f t="shared" si="1616"/>
        <v>0</v>
      </c>
      <c r="P883" s="6">
        <f t="shared" ref="P883" si="1617">$C882*P882</f>
        <v>0</v>
      </c>
      <c r="Q883" s="6">
        <f t="shared" ref="Q883" si="1618">$C882*Q882</f>
        <v>17585.461884</v>
      </c>
      <c r="R883" s="6">
        <f t="shared" ref="R883:AB883" si="1619">$C882*R882</f>
        <v>0</v>
      </c>
      <c r="S883" s="6">
        <f t="shared" si="1619"/>
        <v>0</v>
      </c>
      <c r="T883" s="6">
        <f t="shared" si="1619"/>
        <v>0</v>
      </c>
      <c r="U883" s="6">
        <f t="shared" si="1619"/>
        <v>0</v>
      </c>
      <c r="V883" s="6">
        <f t="shared" si="1619"/>
        <v>0</v>
      </c>
      <c r="W883" s="6">
        <f t="shared" si="1619"/>
        <v>0</v>
      </c>
      <c r="X883" s="6">
        <f t="shared" si="1619"/>
        <v>0</v>
      </c>
      <c r="Y883" s="6">
        <f t="shared" si="1619"/>
        <v>0</v>
      </c>
      <c r="Z883" s="6">
        <f t="shared" si="1619"/>
        <v>0</v>
      </c>
      <c r="AA883" s="6">
        <f t="shared" si="1619"/>
        <v>0</v>
      </c>
      <c r="AB883" s="6">
        <f t="shared" si="1619"/>
        <v>0</v>
      </c>
      <c r="AC883" s="67"/>
      <c r="AD883" s="55"/>
    </row>
    <row r="884" spans="1:30" s="52" customFormat="1">
      <c r="A884" s="96" t="s">
        <v>137</v>
      </c>
      <c r="B884" s="189">
        <v>1645369</v>
      </c>
      <c r="C884" s="165">
        <f t="shared" si="1601"/>
        <v>137114.07999999999</v>
      </c>
      <c r="D884" s="19">
        <v>0.65229999999999999</v>
      </c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>
        <v>0.25869999999999999</v>
      </c>
      <c r="R884" s="19"/>
      <c r="S884" s="19">
        <v>2.5499999999999998E-2</v>
      </c>
      <c r="T884" s="19"/>
      <c r="U884" s="19"/>
      <c r="V884" s="19"/>
      <c r="W884" s="19"/>
      <c r="X884" s="19">
        <v>6.3500000000000001E-2</v>
      </c>
      <c r="Y884" s="19"/>
      <c r="Z884" s="19"/>
      <c r="AA884" s="19"/>
      <c r="AB884" s="19"/>
      <c r="AC884" s="67"/>
      <c r="AD884" s="55"/>
    </row>
    <row r="885" spans="1:30" s="52" customFormat="1">
      <c r="A885" s="97"/>
      <c r="B885" s="12"/>
      <c r="C885" s="165"/>
      <c r="D885" s="6">
        <f t="shared" ref="D885" si="1620">$C884*D884</f>
        <v>89439.514383999995</v>
      </c>
      <c r="E885" s="6">
        <f t="shared" ref="E885" si="1621">$C884*E884</f>
        <v>0</v>
      </c>
      <c r="F885" s="6">
        <f t="shared" ref="F885:AB885" si="1622">$C884*F884</f>
        <v>0</v>
      </c>
      <c r="G885" s="6">
        <f t="shared" si="1622"/>
        <v>0</v>
      </c>
      <c r="H885" s="6">
        <f t="shared" si="1622"/>
        <v>0</v>
      </c>
      <c r="I885" s="6">
        <f t="shared" si="1622"/>
        <v>0</v>
      </c>
      <c r="J885" s="6">
        <f t="shared" si="1622"/>
        <v>0</v>
      </c>
      <c r="K885" s="6">
        <f t="shared" si="1622"/>
        <v>0</v>
      </c>
      <c r="L885" s="6">
        <f t="shared" si="1622"/>
        <v>0</v>
      </c>
      <c r="M885" s="6">
        <f t="shared" si="1622"/>
        <v>0</v>
      </c>
      <c r="N885" s="6">
        <f t="shared" si="1622"/>
        <v>0</v>
      </c>
      <c r="O885" s="6">
        <f t="shared" si="1622"/>
        <v>0</v>
      </c>
      <c r="P885" s="6">
        <f t="shared" si="1622"/>
        <v>0</v>
      </c>
      <c r="Q885" s="6">
        <f t="shared" si="1622"/>
        <v>35471.412495999997</v>
      </c>
      <c r="R885" s="6">
        <f t="shared" si="1622"/>
        <v>0</v>
      </c>
      <c r="S885" s="6">
        <f t="shared" si="1622"/>
        <v>3496.4090399999995</v>
      </c>
      <c r="T885" s="6">
        <f t="shared" si="1622"/>
        <v>0</v>
      </c>
      <c r="U885" s="6">
        <f t="shared" si="1622"/>
        <v>0</v>
      </c>
      <c r="V885" s="6">
        <f t="shared" si="1622"/>
        <v>0</v>
      </c>
      <c r="W885" s="6">
        <f t="shared" si="1622"/>
        <v>0</v>
      </c>
      <c r="X885" s="6">
        <f t="shared" si="1622"/>
        <v>8706.7440799999986</v>
      </c>
      <c r="Y885" s="6">
        <f t="shared" si="1622"/>
        <v>0</v>
      </c>
      <c r="Z885" s="6">
        <f t="shared" si="1622"/>
        <v>0</v>
      </c>
      <c r="AA885" s="6">
        <f t="shared" si="1622"/>
        <v>0</v>
      </c>
      <c r="AB885" s="6">
        <f t="shared" si="1622"/>
        <v>0</v>
      </c>
      <c r="AC885" s="67"/>
      <c r="AD885" s="55"/>
    </row>
    <row r="886" spans="1:30" s="52" customFormat="1">
      <c r="A886" s="96" t="s">
        <v>241</v>
      </c>
      <c r="B886" s="189">
        <v>419717</v>
      </c>
      <c r="C886" s="165">
        <f t="shared" si="1601"/>
        <v>34976.42</v>
      </c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>
        <v>7.9000000000000008E-3</v>
      </c>
      <c r="Q886" s="61">
        <v>0.12820000000000001</v>
      </c>
      <c r="R886" s="61"/>
      <c r="S886" s="61">
        <v>1.18E-2</v>
      </c>
      <c r="T886" s="61">
        <v>0.51080000000000003</v>
      </c>
      <c r="U886" s="61"/>
      <c r="V886" s="61">
        <v>5.7000000000000002E-3</v>
      </c>
      <c r="W886" s="61"/>
      <c r="X886" s="61">
        <v>0.31459999999999999</v>
      </c>
      <c r="Y886" s="61">
        <v>1.2500000000000001E-2</v>
      </c>
      <c r="Z886" s="61">
        <v>8.5000000000000006E-3</v>
      </c>
      <c r="AA886" s="61">
        <v>0</v>
      </c>
      <c r="AB886" s="61">
        <v>0</v>
      </c>
      <c r="AC886" s="67"/>
      <c r="AD886" s="55"/>
    </row>
    <row r="887" spans="1:30" s="52" customFormat="1">
      <c r="A887" s="97"/>
      <c r="B887" s="12"/>
      <c r="C887" s="165"/>
      <c r="D887" s="39">
        <f t="shared" ref="D887" si="1623">$C886*D886</f>
        <v>0</v>
      </c>
      <c r="E887" s="39">
        <f t="shared" ref="E887" si="1624">$C886*E886</f>
        <v>0</v>
      </c>
      <c r="F887" s="39">
        <f t="shared" ref="F887:AB887" si="1625">$C886*F886</f>
        <v>0</v>
      </c>
      <c r="G887" s="39">
        <f t="shared" si="1625"/>
        <v>0</v>
      </c>
      <c r="H887" s="39">
        <f t="shared" si="1625"/>
        <v>0</v>
      </c>
      <c r="I887" s="39">
        <f t="shared" si="1625"/>
        <v>0</v>
      </c>
      <c r="J887" s="39">
        <f t="shared" si="1625"/>
        <v>0</v>
      </c>
      <c r="K887" s="39">
        <f t="shared" si="1625"/>
        <v>0</v>
      </c>
      <c r="L887" s="39">
        <f t="shared" si="1625"/>
        <v>0</v>
      </c>
      <c r="M887" s="39">
        <f t="shared" si="1625"/>
        <v>0</v>
      </c>
      <c r="N887" s="39">
        <f t="shared" si="1625"/>
        <v>0</v>
      </c>
      <c r="O887" s="39">
        <f t="shared" si="1625"/>
        <v>0</v>
      </c>
      <c r="P887" s="39">
        <f t="shared" si="1625"/>
        <v>276.31371799999999</v>
      </c>
      <c r="Q887" s="39">
        <f t="shared" si="1625"/>
        <v>4483.9770440000002</v>
      </c>
      <c r="R887" s="39">
        <f t="shared" si="1625"/>
        <v>0</v>
      </c>
      <c r="S887" s="39">
        <f t="shared" si="1625"/>
        <v>412.72175599999997</v>
      </c>
      <c r="T887" s="39">
        <f t="shared" si="1625"/>
        <v>17865.955335999999</v>
      </c>
      <c r="U887" s="39">
        <f t="shared" si="1625"/>
        <v>0</v>
      </c>
      <c r="V887" s="39">
        <f t="shared" si="1625"/>
        <v>199.36559399999999</v>
      </c>
      <c r="W887" s="39">
        <f t="shared" si="1625"/>
        <v>0</v>
      </c>
      <c r="X887" s="39">
        <f t="shared" si="1625"/>
        <v>11003.581731999999</v>
      </c>
      <c r="Y887" s="39">
        <f t="shared" si="1625"/>
        <v>437.20524999999998</v>
      </c>
      <c r="Z887" s="39">
        <f t="shared" si="1625"/>
        <v>297.29957000000002</v>
      </c>
      <c r="AA887" s="39">
        <f t="shared" si="1625"/>
        <v>0</v>
      </c>
      <c r="AB887" s="39">
        <f t="shared" si="1625"/>
        <v>0</v>
      </c>
      <c r="AC887" s="67"/>
      <c r="AD887" s="55"/>
    </row>
    <row r="888" spans="1:30" s="52" customFormat="1">
      <c r="A888" s="96" t="s">
        <v>293</v>
      </c>
      <c r="B888" s="189">
        <v>1307433</v>
      </c>
      <c r="C888" s="165">
        <f t="shared" si="1601"/>
        <v>108952.75</v>
      </c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>
        <v>7.9000000000000008E-3</v>
      </c>
      <c r="Q888" s="61">
        <v>0.12820000000000001</v>
      </c>
      <c r="R888" s="61"/>
      <c r="S888" s="61">
        <v>1.18E-2</v>
      </c>
      <c r="T888" s="61">
        <v>0.51080000000000003</v>
      </c>
      <c r="U888" s="61"/>
      <c r="V888" s="61">
        <v>5.7000000000000002E-3</v>
      </c>
      <c r="W888" s="61"/>
      <c r="X888" s="61">
        <v>0.31459999999999999</v>
      </c>
      <c r="Y888" s="61">
        <v>1.2500000000000001E-2</v>
      </c>
      <c r="Z888" s="61">
        <v>8.5000000000000006E-3</v>
      </c>
      <c r="AA888" s="61">
        <v>0</v>
      </c>
      <c r="AB888" s="61">
        <v>0</v>
      </c>
      <c r="AC888" s="67"/>
      <c r="AD888" s="55"/>
    </row>
    <row r="889" spans="1:30" s="52" customFormat="1">
      <c r="A889" s="97"/>
      <c r="B889" s="12"/>
      <c r="C889" s="165"/>
      <c r="D889" s="39">
        <f t="shared" ref="D889" si="1626">$C888*D888</f>
        <v>0</v>
      </c>
      <c r="E889" s="39">
        <f t="shared" ref="E889" si="1627">$C888*E888</f>
        <v>0</v>
      </c>
      <c r="F889" s="39">
        <f t="shared" ref="F889:AB889" si="1628">$C888*F888</f>
        <v>0</v>
      </c>
      <c r="G889" s="39">
        <f t="shared" si="1628"/>
        <v>0</v>
      </c>
      <c r="H889" s="39">
        <f t="shared" si="1628"/>
        <v>0</v>
      </c>
      <c r="I889" s="39">
        <f t="shared" si="1628"/>
        <v>0</v>
      </c>
      <c r="J889" s="39">
        <f t="shared" si="1628"/>
        <v>0</v>
      </c>
      <c r="K889" s="39">
        <f t="shared" si="1628"/>
        <v>0</v>
      </c>
      <c r="L889" s="39">
        <f t="shared" si="1628"/>
        <v>0</v>
      </c>
      <c r="M889" s="39">
        <f t="shared" si="1628"/>
        <v>0</v>
      </c>
      <c r="N889" s="39">
        <f t="shared" si="1628"/>
        <v>0</v>
      </c>
      <c r="O889" s="39">
        <f t="shared" si="1628"/>
        <v>0</v>
      </c>
      <c r="P889" s="39">
        <f t="shared" si="1628"/>
        <v>860.7267250000001</v>
      </c>
      <c r="Q889" s="39">
        <f t="shared" si="1628"/>
        <v>13967.742550000001</v>
      </c>
      <c r="R889" s="39">
        <f t="shared" si="1628"/>
        <v>0</v>
      </c>
      <c r="S889" s="39">
        <f t="shared" si="1628"/>
        <v>1285.6424500000001</v>
      </c>
      <c r="T889" s="39">
        <f t="shared" si="1628"/>
        <v>55653.064700000003</v>
      </c>
      <c r="U889" s="39">
        <f t="shared" si="1628"/>
        <v>0</v>
      </c>
      <c r="V889" s="39">
        <f t="shared" si="1628"/>
        <v>621.03067499999997</v>
      </c>
      <c r="W889" s="39">
        <f t="shared" si="1628"/>
        <v>0</v>
      </c>
      <c r="X889" s="39">
        <f t="shared" si="1628"/>
        <v>34276.535149999996</v>
      </c>
      <c r="Y889" s="39">
        <f t="shared" si="1628"/>
        <v>1361.9093750000002</v>
      </c>
      <c r="Z889" s="39">
        <f t="shared" si="1628"/>
        <v>926.09837500000003</v>
      </c>
      <c r="AA889" s="39">
        <f t="shared" si="1628"/>
        <v>0</v>
      </c>
      <c r="AB889" s="39">
        <f t="shared" si="1628"/>
        <v>0</v>
      </c>
      <c r="AC889" s="67"/>
      <c r="AD889" s="55"/>
    </row>
    <row r="890" spans="1:30" s="52" customFormat="1">
      <c r="A890" s="96" t="s">
        <v>287</v>
      </c>
      <c r="B890" s="189">
        <v>1556923</v>
      </c>
      <c r="C890" s="165">
        <f t="shared" si="1601"/>
        <v>129743.58</v>
      </c>
      <c r="D890" s="61">
        <v>0.88829999999999998</v>
      </c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>
        <v>2E-3</v>
      </c>
      <c r="Q890" s="61">
        <v>4.7399999999999998E-2</v>
      </c>
      <c r="R890" s="61"/>
      <c r="S890" s="61"/>
      <c r="T890" s="61"/>
      <c r="U890" s="61"/>
      <c r="V890" s="61"/>
      <c r="W890" s="61"/>
      <c r="X890" s="61">
        <v>5.7799999999999997E-2</v>
      </c>
      <c r="Y890" s="61">
        <v>2.3E-3</v>
      </c>
      <c r="Z890" s="61">
        <v>2.2000000000000001E-3</v>
      </c>
      <c r="AA890" s="61">
        <v>0</v>
      </c>
      <c r="AB890" s="61">
        <v>0</v>
      </c>
      <c r="AC890" s="67"/>
      <c r="AD890" s="55"/>
    </row>
    <row r="891" spans="1:30" s="52" customFormat="1">
      <c r="A891" s="97"/>
      <c r="B891" s="12"/>
      <c r="C891" s="165"/>
      <c r="D891" s="39">
        <f t="shared" ref="D891" si="1629">$C890*D890</f>
        <v>115251.222114</v>
      </c>
      <c r="E891" s="39">
        <f t="shared" ref="E891" si="1630">$C890*E890</f>
        <v>0</v>
      </c>
      <c r="F891" s="39">
        <f t="shared" ref="F891:AB891" si="1631">$C890*F890</f>
        <v>0</v>
      </c>
      <c r="G891" s="39">
        <f t="shared" si="1631"/>
        <v>0</v>
      </c>
      <c r="H891" s="39">
        <f t="shared" si="1631"/>
        <v>0</v>
      </c>
      <c r="I891" s="39">
        <f t="shared" si="1631"/>
        <v>0</v>
      </c>
      <c r="J891" s="39">
        <f t="shared" si="1631"/>
        <v>0</v>
      </c>
      <c r="K891" s="39">
        <f t="shared" si="1631"/>
        <v>0</v>
      </c>
      <c r="L891" s="39">
        <f t="shared" si="1631"/>
        <v>0</v>
      </c>
      <c r="M891" s="39">
        <f t="shared" si="1631"/>
        <v>0</v>
      </c>
      <c r="N891" s="39">
        <f t="shared" si="1631"/>
        <v>0</v>
      </c>
      <c r="O891" s="39">
        <f t="shared" si="1631"/>
        <v>0</v>
      </c>
      <c r="P891" s="39">
        <f t="shared" si="1631"/>
        <v>259.48716000000002</v>
      </c>
      <c r="Q891" s="39">
        <f t="shared" si="1631"/>
        <v>6149.8456919999999</v>
      </c>
      <c r="R891" s="39">
        <f t="shared" si="1631"/>
        <v>0</v>
      </c>
      <c r="S891" s="39">
        <f t="shared" si="1631"/>
        <v>0</v>
      </c>
      <c r="T891" s="39">
        <f t="shared" si="1631"/>
        <v>0</v>
      </c>
      <c r="U891" s="39">
        <f t="shared" si="1631"/>
        <v>0</v>
      </c>
      <c r="V891" s="39">
        <f t="shared" si="1631"/>
        <v>0</v>
      </c>
      <c r="W891" s="39">
        <f t="shared" si="1631"/>
        <v>0</v>
      </c>
      <c r="X891" s="39">
        <f t="shared" si="1631"/>
        <v>7499.1789239999998</v>
      </c>
      <c r="Y891" s="39">
        <f t="shared" si="1631"/>
        <v>298.410234</v>
      </c>
      <c r="Z891" s="39">
        <f t="shared" si="1631"/>
        <v>285.43587600000001</v>
      </c>
      <c r="AA891" s="39">
        <f t="shared" si="1631"/>
        <v>0</v>
      </c>
      <c r="AB891" s="39">
        <f t="shared" si="1631"/>
        <v>0</v>
      </c>
      <c r="AC891" s="67"/>
      <c r="AD891" s="55"/>
    </row>
    <row r="892" spans="1:30" s="52" customFormat="1">
      <c r="A892" s="96" t="s">
        <v>528</v>
      </c>
      <c r="B892" s="189">
        <v>1379652</v>
      </c>
      <c r="C892" s="165">
        <f t="shared" si="1601"/>
        <v>114971</v>
      </c>
      <c r="D892" s="19">
        <v>0.65229999999999999</v>
      </c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>
        <v>0.25869999999999999</v>
      </c>
      <c r="R892" s="19"/>
      <c r="S892" s="19">
        <v>2.5499999999999998E-2</v>
      </c>
      <c r="T892" s="19"/>
      <c r="U892" s="19"/>
      <c r="V892" s="19"/>
      <c r="W892" s="19"/>
      <c r="X892" s="19">
        <v>6.3500000000000001E-2</v>
      </c>
      <c r="Y892" s="19"/>
      <c r="Z892" s="19"/>
      <c r="AA892" s="19"/>
      <c r="AB892" s="19"/>
      <c r="AC892" s="67"/>
      <c r="AD892" s="55"/>
    </row>
    <row r="893" spans="1:30" s="52" customFormat="1">
      <c r="A893" s="97"/>
      <c r="B893" s="12"/>
      <c r="C893" s="165"/>
      <c r="D893" s="6">
        <f t="shared" ref="D893" si="1632">$C892*D892</f>
        <v>74995.583299999998</v>
      </c>
      <c r="E893" s="6">
        <f t="shared" ref="E893" si="1633">$C892*E892</f>
        <v>0</v>
      </c>
      <c r="F893" s="6">
        <f t="shared" ref="F893:AB893" si="1634">$C892*F892</f>
        <v>0</v>
      </c>
      <c r="G893" s="6">
        <f t="shared" si="1634"/>
        <v>0</v>
      </c>
      <c r="H893" s="6">
        <f t="shared" si="1634"/>
        <v>0</v>
      </c>
      <c r="I893" s="6">
        <f t="shared" si="1634"/>
        <v>0</v>
      </c>
      <c r="J893" s="6">
        <f t="shared" si="1634"/>
        <v>0</v>
      </c>
      <c r="K893" s="6">
        <f t="shared" si="1634"/>
        <v>0</v>
      </c>
      <c r="L893" s="6">
        <f t="shared" si="1634"/>
        <v>0</v>
      </c>
      <c r="M893" s="6">
        <f t="shared" si="1634"/>
        <v>0</v>
      </c>
      <c r="N893" s="6">
        <f t="shared" si="1634"/>
        <v>0</v>
      </c>
      <c r="O893" s="6">
        <f t="shared" si="1634"/>
        <v>0</v>
      </c>
      <c r="P893" s="6">
        <f t="shared" si="1634"/>
        <v>0</v>
      </c>
      <c r="Q893" s="6">
        <f t="shared" si="1634"/>
        <v>29742.9977</v>
      </c>
      <c r="R893" s="6">
        <f t="shared" si="1634"/>
        <v>0</v>
      </c>
      <c r="S893" s="6">
        <f t="shared" si="1634"/>
        <v>2931.7604999999999</v>
      </c>
      <c r="T893" s="6">
        <f t="shared" si="1634"/>
        <v>0</v>
      </c>
      <c r="U893" s="6">
        <f t="shared" si="1634"/>
        <v>0</v>
      </c>
      <c r="V893" s="6">
        <f t="shared" si="1634"/>
        <v>0</v>
      </c>
      <c r="W893" s="6">
        <f t="shared" si="1634"/>
        <v>0</v>
      </c>
      <c r="X893" s="6">
        <f t="shared" si="1634"/>
        <v>7300.6585000000005</v>
      </c>
      <c r="Y893" s="6">
        <f t="shared" si="1634"/>
        <v>0</v>
      </c>
      <c r="Z893" s="6">
        <f t="shared" si="1634"/>
        <v>0</v>
      </c>
      <c r="AA893" s="6">
        <f t="shared" si="1634"/>
        <v>0</v>
      </c>
      <c r="AB893" s="6">
        <f t="shared" si="1634"/>
        <v>0</v>
      </c>
      <c r="AC893" s="67"/>
      <c r="AD893" s="55"/>
    </row>
    <row r="894" spans="1:30" s="52" customFormat="1">
      <c r="A894" s="96" t="s">
        <v>529</v>
      </c>
      <c r="B894" s="189">
        <v>5978</v>
      </c>
      <c r="C894" s="165">
        <f t="shared" si="1601"/>
        <v>498.17</v>
      </c>
      <c r="D894" s="19">
        <v>0.65229999999999999</v>
      </c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>
        <v>0.25869999999999999</v>
      </c>
      <c r="R894" s="19"/>
      <c r="S894" s="19">
        <v>2.5499999999999998E-2</v>
      </c>
      <c r="T894" s="19"/>
      <c r="U894" s="19"/>
      <c r="V894" s="19"/>
      <c r="W894" s="19"/>
      <c r="X894" s="19">
        <v>6.3500000000000001E-2</v>
      </c>
      <c r="Y894" s="19"/>
      <c r="Z894" s="19"/>
      <c r="AA894" s="19"/>
      <c r="AB894" s="19"/>
      <c r="AC894" s="67"/>
      <c r="AD894" s="55"/>
    </row>
    <row r="895" spans="1:30" s="52" customFormat="1">
      <c r="A895" s="97"/>
      <c r="B895" s="12"/>
      <c r="C895" s="164"/>
      <c r="D895" s="6">
        <f t="shared" ref="D895" si="1635">$C894*D894</f>
        <v>324.95629100000002</v>
      </c>
      <c r="E895" s="6">
        <f t="shared" ref="E895" si="1636">$C894*E894</f>
        <v>0</v>
      </c>
      <c r="F895" s="6">
        <f t="shared" ref="F895:AB895" si="1637">$C894*F894</f>
        <v>0</v>
      </c>
      <c r="G895" s="6">
        <f t="shared" si="1637"/>
        <v>0</v>
      </c>
      <c r="H895" s="6">
        <f t="shared" si="1637"/>
        <v>0</v>
      </c>
      <c r="I895" s="6">
        <f t="shared" si="1637"/>
        <v>0</v>
      </c>
      <c r="J895" s="6">
        <f t="shared" si="1637"/>
        <v>0</v>
      </c>
      <c r="K895" s="6">
        <f t="shared" si="1637"/>
        <v>0</v>
      </c>
      <c r="L895" s="6">
        <f t="shared" si="1637"/>
        <v>0</v>
      </c>
      <c r="M895" s="6">
        <f t="shared" si="1637"/>
        <v>0</v>
      </c>
      <c r="N895" s="6">
        <f t="shared" si="1637"/>
        <v>0</v>
      </c>
      <c r="O895" s="6">
        <f t="shared" si="1637"/>
        <v>0</v>
      </c>
      <c r="P895" s="6">
        <f t="shared" si="1637"/>
        <v>0</v>
      </c>
      <c r="Q895" s="6">
        <f t="shared" si="1637"/>
        <v>128.87657899999999</v>
      </c>
      <c r="R895" s="6">
        <f t="shared" si="1637"/>
        <v>0</v>
      </c>
      <c r="S895" s="6">
        <f t="shared" si="1637"/>
        <v>12.703334999999999</v>
      </c>
      <c r="T895" s="6">
        <f t="shared" si="1637"/>
        <v>0</v>
      </c>
      <c r="U895" s="6">
        <f t="shared" si="1637"/>
        <v>0</v>
      </c>
      <c r="V895" s="6">
        <f t="shared" si="1637"/>
        <v>0</v>
      </c>
      <c r="W895" s="6">
        <f t="shared" si="1637"/>
        <v>0</v>
      </c>
      <c r="X895" s="6">
        <f t="shared" si="1637"/>
        <v>31.633795000000003</v>
      </c>
      <c r="Y895" s="6">
        <f t="shared" si="1637"/>
        <v>0</v>
      </c>
      <c r="Z895" s="6">
        <f t="shared" si="1637"/>
        <v>0</v>
      </c>
      <c r="AA895" s="6">
        <f t="shared" si="1637"/>
        <v>0</v>
      </c>
      <c r="AB895" s="6">
        <f t="shared" si="1637"/>
        <v>0</v>
      </c>
      <c r="AC895" s="67"/>
      <c r="AD895" s="55"/>
    </row>
    <row r="896" spans="1:30" s="52" customFormat="1">
      <c r="A896" s="16" t="s">
        <v>50</v>
      </c>
      <c r="B896" s="9">
        <f>SUM(B874:B894)</f>
        <v>10897285</v>
      </c>
      <c r="C896" s="170">
        <f>SUM(C874:C894)</f>
        <v>908107.09000000008</v>
      </c>
      <c r="D896" s="9">
        <f>D875+D877+D879+D881+D883+D885+D887+D889+D891+D893+D895</f>
        <v>507624.27240899997</v>
      </c>
      <c r="E896" s="9">
        <f t="shared" ref="E896" si="1638">E875+E877+E879+E881+E883+E885+E887+E889+E891+E893+E895</f>
        <v>13153.040928000002</v>
      </c>
      <c r="F896" s="9">
        <f t="shared" ref="F896" si="1639">F875+F877+F879+F881+F883+F885+F887+F889+F891+F893+F895</f>
        <v>5538.122496</v>
      </c>
      <c r="G896" s="9">
        <f t="shared" ref="G896:AB896" si="1640">G875+G877+G879+G881+G883+G885+G887+G889+G891+G893+G895</f>
        <v>7730.2959840000003</v>
      </c>
      <c r="H896" s="9">
        <f t="shared" si="1640"/>
        <v>3951.6811560000001</v>
      </c>
      <c r="I896" s="9">
        <f t="shared" si="1640"/>
        <v>12874.211843999999</v>
      </c>
      <c r="J896" s="9">
        <f t="shared" si="1640"/>
        <v>2038.3367520000002</v>
      </c>
      <c r="K896" s="9">
        <f t="shared" si="1640"/>
        <v>3124.8087000000005</v>
      </c>
      <c r="L896" s="9">
        <f t="shared" si="1640"/>
        <v>1644.1301160000003</v>
      </c>
      <c r="M896" s="9">
        <f t="shared" si="1640"/>
        <v>2499.8469599999999</v>
      </c>
      <c r="N896" s="9">
        <f t="shared" si="1640"/>
        <v>12806.908272000002</v>
      </c>
      <c r="O896" s="9">
        <f t="shared" si="1640"/>
        <v>1817.1964440000002</v>
      </c>
      <c r="P896" s="9">
        <f t="shared" si="1640"/>
        <v>1396.527603</v>
      </c>
      <c r="Q896" s="9">
        <f t="shared" si="1640"/>
        <v>139610.116538</v>
      </c>
      <c r="R896" s="9">
        <f t="shared" si="1640"/>
        <v>1826.81124</v>
      </c>
      <c r="S896" s="9">
        <f t="shared" si="1640"/>
        <v>11234.312283000001</v>
      </c>
      <c r="T896" s="9">
        <f t="shared" si="1640"/>
        <v>78711.009875999996</v>
      </c>
      <c r="U896" s="9">
        <f t="shared" si="1640"/>
        <v>1711.4336880000001</v>
      </c>
      <c r="V896" s="9">
        <f t="shared" si="1640"/>
        <v>4349.026401000001</v>
      </c>
      <c r="W896" s="9">
        <f t="shared" si="1640"/>
        <v>4538.183712</v>
      </c>
      <c r="X896" s="9">
        <f t="shared" si="1640"/>
        <v>85750.582623000009</v>
      </c>
      <c r="Y896" s="9">
        <f t="shared" si="1640"/>
        <v>2477.471446</v>
      </c>
      <c r="Z896" s="9">
        <f t="shared" si="1640"/>
        <v>1621.844161</v>
      </c>
      <c r="AA896" s="9">
        <f t="shared" si="1640"/>
        <v>76.918368000000015</v>
      </c>
      <c r="AB896" s="9">
        <f t="shared" si="1640"/>
        <v>0</v>
      </c>
      <c r="AC896" s="67"/>
      <c r="AD896" s="55"/>
    </row>
    <row r="897" spans="1:30" s="52" customFormat="1">
      <c r="A897" s="87"/>
      <c r="B897" s="26"/>
      <c r="C897" s="16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67"/>
      <c r="AD897" s="55"/>
    </row>
    <row r="898" spans="1:30" s="52" customFormat="1">
      <c r="A898" s="87"/>
      <c r="B898" s="17"/>
      <c r="C898" s="16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67"/>
      <c r="AD898" s="55"/>
    </row>
    <row r="899" spans="1:30" s="52" customFormat="1" ht="13.8" thickBot="1">
      <c r="A899" s="82" t="s">
        <v>138</v>
      </c>
      <c r="B899" s="127"/>
      <c r="C899" s="159"/>
      <c r="D899" s="127"/>
      <c r="E899" s="1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67"/>
      <c r="AD899" s="55"/>
    </row>
    <row r="900" spans="1:30" s="52" customFormat="1" ht="13.8" thickBot="1">
      <c r="A900" s="113" t="s">
        <v>1</v>
      </c>
      <c r="B900" s="114" t="s">
        <v>2</v>
      </c>
      <c r="C900" s="160" t="s">
        <v>3</v>
      </c>
      <c r="D900" s="211" t="s">
        <v>4</v>
      </c>
      <c r="E900" s="212"/>
      <c r="F900" s="212"/>
      <c r="G900" s="212"/>
      <c r="H900" s="212"/>
      <c r="I900" s="212"/>
      <c r="J900" s="212"/>
      <c r="K900" s="212"/>
      <c r="L900" s="212"/>
      <c r="M900" s="212"/>
      <c r="N900" s="212"/>
      <c r="O900" s="212"/>
      <c r="P900" s="212"/>
      <c r="Q900" s="212"/>
      <c r="R900" s="212"/>
      <c r="S900" s="212"/>
      <c r="T900" s="212"/>
      <c r="U900" s="212"/>
      <c r="V900" s="212"/>
      <c r="W900" s="212"/>
      <c r="X900" s="212"/>
      <c r="Y900" s="212"/>
      <c r="Z900" s="123"/>
      <c r="AA900" s="123"/>
      <c r="AB900" s="123"/>
      <c r="AC900" s="67"/>
      <c r="AD900" s="55"/>
    </row>
    <row r="901" spans="1:30" s="52" customFormat="1">
      <c r="A901" s="115" t="s">
        <v>5</v>
      </c>
      <c r="B901" s="116" t="s">
        <v>6</v>
      </c>
      <c r="C901" s="161" t="s">
        <v>6</v>
      </c>
      <c r="D901" s="117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9"/>
      <c r="Z901" s="116" t="s">
        <v>7</v>
      </c>
      <c r="AA901" s="116"/>
      <c r="AB901" s="116"/>
      <c r="AC901" s="67"/>
      <c r="AD901" s="55"/>
    </row>
    <row r="902" spans="1:30" s="52" customFormat="1">
      <c r="A902" s="115" t="s">
        <v>8</v>
      </c>
      <c r="B902" s="116" t="s">
        <v>9</v>
      </c>
      <c r="C902" s="161" t="s">
        <v>9</v>
      </c>
      <c r="D902" s="120" t="s">
        <v>10</v>
      </c>
      <c r="E902" s="116" t="s">
        <v>11</v>
      </c>
      <c r="F902" s="116" t="s">
        <v>12</v>
      </c>
      <c r="G902" s="116" t="s">
        <v>13</v>
      </c>
      <c r="H902" s="116" t="s">
        <v>14</v>
      </c>
      <c r="I902" s="116" t="s">
        <v>15</v>
      </c>
      <c r="J902" s="116" t="s">
        <v>16</v>
      </c>
      <c r="K902" s="116" t="s">
        <v>17</v>
      </c>
      <c r="L902" s="116" t="s">
        <v>18</v>
      </c>
      <c r="M902" s="116" t="s">
        <v>19</v>
      </c>
      <c r="N902" s="116" t="s">
        <v>20</v>
      </c>
      <c r="O902" s="116" t="s">
        <v>175</v>
      </c>
      <c r="P902" s="116" t="s">
        <v>21</v>
      </c>
      <c r="Q902" s="116" t="s">
        <v>22</v>
      </c>
      <c r="R902" s="116" t="s">
        <v>23</v>
      </c>
      <c r="S902" s="116" t="s">
        <v>24</v>
      </c>
      <c r="T902" s="116" t="s">
        <v>25</v>
      </c>
      <c r="U902" s="116" t="s">
        <v>26</v>
      </c>
      <c r="V902" s="116" t="s">
        <v>27</v>
      </c>
      <c r="W902" s="116" t="s">
        <v>28</v>
      </c>
      <c r="X902" s="116" t="s">
        <v>29</v>
      </c>
      <c r="Y902" s="116" t="s">
        <v>30</v>
      </c>
      <c r="Z902" s="116" t="s">
        <v>31</v>
      </c>
      <c r="AA902" s="116" t="s">
        <v>493</v>
      </c>
      <c r="AB902" s="116" t="s">
        <v>476</v>
      </c>
      <c r="AC902" s="67"/>
      <c r="AD902" s="55"/>
    </row>
    <row r="903" spans="1:30" s="52" customFormat="1">
      <c r="A903" s="115"/>
      <c r="B903" s="116"/>
      <c r="C903" s="161" t="s">
        <v>616</v>
      </c>
      <c r="D903" s="121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67"/>
      <c r="AD903" s="55"/>
    </row>
    <row r="904" spans="1:30" s="52" customFormat="1">
      <c r="A904" s="96" t="s">
        <v>139</v>
      </c>
      <c r="B904" s="189">
        <v>1359281</v>
      </c>
      <c r="C904" s="165">
        <f>ROUND(B904/12,2)</f>
        <v>113273.42</v>
      </c>
      <c r="D904" s="5"/>
      <c r="E904" s="5"/>
      <c r="F904" s="5"/>
      <c r="G904" s="5"/>
      <c r="H904" s="5"/>
      <c r="I904" s="5"/>
      <c r="J904" s="5"/>
      <c r="K904" s="5"/>
      <c r="L904" s="5"/>
      <c r="M904" s="5">
        <v>0.84499999999999997</v>
      </c>
      <c r="N904" s="5"/>
      <c r="O904" s="5"/>
      <c r="P904" s="5"/>
      <c r="Q904" s="5"/>
      <c r="R904" s="5"/>
      <c r="S904" s="5"/>
      <c r="T904" s="5">
        <v>0.155</v>
      </c>
      <c r="U904" s="5"/>
      <c r="V904" s="5"/>
      <c r="W904" s="5"/>
      <c r="X904" s="5"/>
      <c r="Y904" s="5"/>
      <c r="Z904" s="5"/>
      <c r="AA904" s="5"/>
      <c r="AB904" s="5"/>
      <c r="AC904" s="67"/>
      <c r="AD904" s="55"/>
    </row>
    <row r="905" spans="1:30" s="52" customFormat="1">
      <c r="A905" s="97"/>
      <c r="B905" s="12"/>
      <c r="C905" s="165"/>
      <c r="D905" s="6">
        <f t="shared" ref="D905" si="1641">$C904*D904</f>
        <v>0</v>
      </c>
      <c r="E905" s="6">
        <f t="shared" ref="E905" si="1642">$C904*E904</f>
        <v>0</v>
      </c>
      <c r="F905" s="6">
        <f t="shared" ref="F905:AB905" si="1643">$C904*F904</f>
        <v>0</v>
      </c>
      <c r="G905" s="6">
        <f t="shared" si="1643"/>
        <v>0</v>
      </c>
      <c r="H905" s="6">
        <f t="shared" si="1643"/>
        <v>0</v>
      </c>
      <c r="I905" s="6">
        <f t="shared" si="1643"/>
        <v>0</v>
      </c>
      <c r="J905" s="6">
        <f t="shared" si="1643"/>
        <v>0</v>
      </c>
      <c r="K905" s="6">
        <f t="shared" si="1643"/>
        <v>0</v>
      </c>
      <c r="L905" s="6">
        <f t="shared" si="1643"/>
        <v>0</v>
      </c>
      <c r="M905" s="6">
        <f t="shared" si="1643"/>
        <v>95716.039899999989</v>
      </c>
      <c r="N905" s="6">
        <f t="shared" si="1643"/>
        <v>0</v>
      </c>
      <c r="O905" s="6">
        <f t="shared" si="1643"/>
        <v>0</v>
      </c>
      <c r="P905" s="6">
        <f t="shared" si="1643"/>
        <v>0</v>
      </c>
      <c r="Q905" s="6">
        <f t="shared" si="1643"/>
        <v>0</v>
      </c>
      <c r="R905" s="6">
        <f t="shared" si="1643"/>
        <v>0</v>
      </c>
      <c r="S905" s="6">
        <f t="shared" si="1643"/>
        <v>0</v>
      </c>
      <c r="T905" s="6">
        <f t="shared" si="1643"/>
        <v>17557.380099999998</v>
      </c>
      <c r="U905" s="6">
        <f t="shared" si="1643"/>
        <v>0</v>
      </c>
      <c r="V905" s="6">
        <f t="shared" si="1643"/>
        <v>0</v>
      </c>
      <c r="W905" s="6">
        <f t="shared" si="1643"/>
        <v>0</v>
      </c>
      <c r="X905" s="6">
        <f t="shared" si="1643"/>
        <v>0</v>
      </c>
      <c r="Y905" s="6">
        <f t="shared" si="1643"/>
        <v>0</v>
      </c>
      <c r="Z905" s="6">
        <f t="shared" si="1643"/>
        <v>0</v>
      </c>
      <c r="AA905" s="6">
        <f t="shared" si="1643"/>
        <v>0</v>
      </c>
      <c r="AB905" s="6">
        <f t="shared" si="1643"/>
        <v>0</v>
      </c>
      <c r="AC905" s="67"/>
      <c r="AD905" s="55"/>
    </row>
    <row r="906" spans="1:30" s="52" customFormat="1">
      <c r="A906" s="96" t="s">
        <v>140</v>
      </c>
      <c r="B906" s="75">
        <f xml:space="preserve"> 20827/2</f>
        <v>10413.5</v>
      </c>
      <c r="C906" s="165">
        <f t="shared" ref="C906:C918" si="1644">ROUND(B906/12,2)</f>
        <v>867.79</v>
      </c>
      <c r="D906" s="38">
        <v>1.6500000000000001E-2</v>
      </c>
      <c r="E906" s="38">
        <v>0.1368</v>
      </c>
      <c r="F906" s="38">
        <v>5.7599999999999998E-2</v>
      </c>
      <c r="G906" s="38">
        <v>8.0399999999999999E-2</v>
      </c>
      <c r="H906" s="38">
        <v>4.1099999999999998E-2</v>
      </c>
      <c r="I906" s="38">
        <v>0.13389999999999999</v>
      </c>
      <c r="J906" s="38">
        <v>2.12E-2</v>
      </c>
      <c r="K906" s="38">
        <v>3.2500000000000001E-2</v>
      </c>
      <c r="L906" s="38">
        <v>1.7100000000000001E-2</v>
      </c>
      <c r="M906" s="38">
        <v>2.5999999999999999E-2</v>
      </c>
      <c r="N906" s="38">
        <v>0.13320000000000001</v>
      </c>
      <c r="O906" s="38">
        <v>1.89E-2</v>
      </c>
      <c r="P906" s="38">
        <v>0</v>
      </c>
      <c r="Q906" s="38">
        <v>3.8600000000000002E-2</v>
      </c>
      <c r="R906" s="38">
        <v>1.9E-2</v>
      </c>
      <c r="S906" s="38">
        <v>4.1999999999999997E-3</v>
      </c>
      <c r="T906" s="38">
        <v>5.3999999999999999E-2</v>
      </c>
      <c r="U906" s="38">
        <v>1.78E-2</v>
      </c>
      <c r="V906" s="38">
        <v>3.6700000000000003E-2</v>
      </c>
      <c r="W906" s="38">
        <v>4.7199999999999999E-2</v>
      </c>
      <c r="X906" s="38">
        <v>6.3899999999999998E-2</v>
      </c>
      <c r="Y906" s="38">
        <v>2.5999999999999999E-3</v>
      </c>
      <c r="Z906" s="5">
        <v>0</v>
      </c>
      <c r="AA906" s="5">
        <v>8.0000000000000004E-4</v>
      </c>
      <c r="AB906" s="5">
        <v>0</v>
      </c>
      <c r="AC906" s="67"/>
      <c r="AD906" s="55"/>
    </row>
    <row r="907" spans="1:30" s="52" customFormat="1">
      <c r="A907" s="97"/>
      <c r="B907" s="30"/>
      <c r="C907" s="165"/>
      <c r="D907" s="6">
        <f t="shared" ref="D907" si="1645">$C906*D906</f>
        <v>14.318535000000001</v>
      </c>
      <c r="E907" s="6">
        <f t="shared" ref="E907" si="1646">$C906*E906</f>
        <v>118.713672</v>
      </c>
      <c r="F907" s="6">
        <f t="shared" ref="F907:O907" si="1647">$C906*F906</f>
        <v>49.984703999999994</v>
      </c>
      <c r="G907" s="6">
        <f t="shared" si="1647"/>
        <v>69.770315999999994</v>
      </c>
      <c r="H907" s="6">
        <f t="shared" si="1647"/>
        <v>35.666168999999996</v>
      </c>
      <c r="I907" s="6">
        <f t="shared" si="1647"/>
        <v>116.19708099999998</v>
      </c>
      <c r="J907" s="6">
        <f t="shared" si="1647"/>
        <v>18.397147999999998</v>
      </c>
      <c r="K907" s="6">
        <f t="shared" si="1647"/>
        <v>28.203174999999998</v>
      </c>
      <c r="L907" s="6">
        <f t="shared" si="1647"/>
        <v>14.839209</v>
      </c>
      <c r="M907" s="6">
        <f t="shared" si="1647"/>
        <v>22.562539999999998</v>
      </c>
      <c r="N907" s="6">
        <f t="shared" si="1647"/>
        <v>115.589628</v>
      </c>
      <c r="O907" s="6">
        <f t="shared" si="1647"/>
        <v>16.401230999999999</v>
      </c>
      <c r="P907" s="6">
        <f t="shared" ref="P907" si="1648">$C906*P906</f>
        <v>0</v>
      </c>
      <c r="Q907" s="6">
        <f t="shared" ref="Q907" si="1649">$C906*Q906</f>
        <v>33.496693999999998</v>
      </c>
      <c r="R907" s="6">
        <f t="shared" ref="R907:AB907" si="1650">$C906*R906</f>
        <v>16.488009999999999</v>
      </c>
      <c r="S907" s="6">
        <f t="shared" si="1650"/>
        <v>3.6447179999999997</v>
      </c>
      <c r="T907" s="6">
        <f t="shared" si="1650"/>
        <v>46.860659999999996</v>
      </c>
      <c r="U907" s="6">
        <f t="shared" si="1650"/>
        <v>15.446662</v>
      </c>
      <c r="V907" s="6">
        <f t="shared" si="1650"/>
        <v>31.847893000000003</v>
      </c>
      <c r="W907" s="6">
        <f t="shared" si="1650"/>
        <v>40.959688</v>
      </c>
      <c r="X907" s="6">
        <f t="shared" si="1650"/>
        <v>55.451780999999997</v>
      </c>
      <c r="Y907" s="6">
        <f t="shared" si="1650"/>
        <v>2.2562539999999998</v>
      </c>
      <c r="Z907" s="6">
        <f t="shared" si="1650"/>
        <v>0</v>
      </c>
      <c r="AA907" s="6">
        <f t="shared" si="1650"/>
        <v>0.69423199999999996</v>
      </c>
      <c r="AB907" s="6">
        <f t="shared" si="1650"/>
        <v>0</v>
      </c>
      <c r="AC907" s="67"/>
      <c r="AD907" s="55"/>
    </row>
    <row r="908" spans="1:30" s="52" customFormat="1">
      <c r="A908" s="96" t="s">
        <v>455</v>
      </c>
      <c r="B908" s="75">
        <f xml:space="preserve"> 20827/2</f>
        <v>10413.5</v>
      </c>
      <c r="C908" s="165">
        <f t="shared" si="1644"/>
        <v>867.79</v>
      </c>
      <c r="D908" s="5">
        <v>0.17530000000000001</v>
      </c>
      <c r="E908" s="5"/>
      <c r="F908" s="5"/>
      <c r="G908" s="5"/>
      <c r="H908" s="5">
        <v>1.84E-2</v>
      </c>
      <c r="I908" s="5"/>
      <c r="J908" s="5"/>
      <c r="K908" s="5"/>
      <c r="L908" s="5"/>
      <c r="M908" s="5">
        <v>0.43459999999999999</v>
      </c>
      <c r="N908" s="5"/>
      <c r="O908" s="5"/>
      <c r="P908" s="5"/>
      <c r="Q908" s="5"/>
      <c r="R908" s="5"/>
      <c r="S908" s="5"/>
      <c r="T908" s="5">
        <v>0.18790000000000001</v>
      </c>
      <c r="U908" s="5"/>
      <c r="V908" s="5">
        <v>1.52E-2</v>
      </c>
      <c r="W908" s="5">
        <v>0.13730000000000001</v>
      </c>
      <c r="X908" s="5">
        <v>3.0099999999999998E-2</v>
      </c>
      <c r="Y908" s="5">
        <v>1.1999999999999999E-3</v>
      </c>
      <c r="Z908" s="5"/>
      <c r="AA908" s="5"/>
      <c r="AB908" s="5"/>
      <c r="AC908" s="67"/>
      <c r="AD908" s="55"/>
    </row>
    <row r="909" spans="1:30" s="52" customFormat="1">
      <c r="A909" s="97"/>
      <c r="B909" s="12"/>
      <c r="C909" s="165"/>
      <c r="D909" s="6">
        <f t="shared" ref="D909" si="1651">$C908*D908</f>
        <v>152.12358700000001</v>
      </c>
      <c r="E909" s="6">
        <f t="shared" ref="E909" si="1652">$C908*E908</f>
        <v>0</v>
      </c>
      <c r="F909" s="6">
        <f t="shared" ref="F909:O909" si="1653">$C908*F908</f>
        <v>0</v>
      </c>
      <c r="G909" s="6">
        <f t="shared" si="1653"/>
        <v>0</v>
      </c>
      <c r="H909" s="6">
        <f t="shared" si="1653"/>
        <v>15.967336</v>
      </c>
      <c r="I909" s="6">
        <f t="shared" si="1653"/>
        <v>0</v>
      </c>
      <c r="J909" s="6">
        <f t="shared" si="1653"/>
        <v>0</v>
      </c>
      <c r="K909" s="6">
        <f t="shared" si="1653"/>
        <v>0</v>
      </c>
      <c r="L909" s="6">
        <f t="shared" si="1653"/>
        <v>0</v>
      </c>
      <c r="M909" s="6">
        <f t="shared" si="1653"/>
        <v>377.14153399999998</v>
      </c>
      <c r="N909" s="6">
        <f t="shared" si="1653"/>
        <v>0</v>
      </c>
      <c r="O909" s="6">
        <f t="shared" si="1653"/>
        <v>0</v>
      </c>
      <c r="P909" s="6">
        <f t="shared" ref="P909" si="1654">$C908*P908</f>
        <v>0</v>
      </c>
      <c r="Q909" s="6">
        <f t="shared" ref="Q909" si="1655">$C908*Q908</f>
        <v>0</v>
      </c>
      <c r="R909" s="6">
        <f t="shared" ref="R909:AB909" si="1656">$C908*R908</f>
        <v>0</v>
      </c>
      <c r="S909" s="6">
        <f t="shared" si="1656"/>
        <v>0</v>
      </c>
      <c r="T909" s="6">
        <f t="shared" si="1656"/>
        <v>163.05774099999999</v>
      </c>
      <c r="U909" s="6">
        <f t="shared" si="1656"/>
        <v>0</v>
      </c>
      <c r="V909" s="6">
        <f t="shared" si="1656"/>
        <v>13.190408</v>
      </c>
      <c r="W909" s="6">
        <f t="shared" si="1656"/>
        <v>119.147567</v>
      </c>
      <c r="X909" s="6">
        <f t="shared" si="1656"/>
        <v>26.120478999999996</v>
      </c>
      <c r="Y909" s="6">
        <f t="shared" si="1656"/>
        <v>1.0413479999999999</v>
      </c>
      <c r="Z909" s="6">
        <f t="shared" si="1656"/>
        <v>0</v>
      </c>
      <c r="AA909" s="6">
        <f t="shared" si="1656"/>
        <v>0</v>
      </c>
      <c r="AB909" s="6">
        <f t="shared" si="1656"/>
        <v>0</v>
      </c>
      <c r="AC909" s="67"/>
      <c r="AD909" s="55"/>
    </row>
    <row r="910" spans="1:30" s="52" customFormat="1">
      <c r="A910" s="96" t="s">
        <v>141</v>
      </c>
      <c r="B910" s="75">
        <f>483697/2</f>
        <v>241848.5</v>
      </c>
      <c r="C910" s="165">
        <f t="shared" si="1644"/>
        <v>20154.04</v>
      </c>
      <c r="D910" s="38">
        <v>1.6500000000000001E-2</v>
      </c>
      <c r="E910" s="38">
        <v>0.1368</v>
      </c>
      <c r="F910" s="38">
        <v>5.7599999999999998E-2</v>
      </c>
      <c r="G910" s="38">
        <v>8.0399999999999999E-2</v>
      </c>
      <c r="H910" s="38">
        <v>4.1099999999999998E-2</v>
      </c>
      <c r="I910" s="38">
        <v>0.13389999999999999</v>
      </c>
      <c r="J910" s="38">
        <v>2.12E-2</v>
      </c>
      <c r="K910" s="38">
        <v>3.2500000000000001E-2</v>
      </c>
      <c r="L910" s="38">
        <v>1.7100000000000001E-2</v>
      </c>
      <c r="M910" s="38">
        <v>2.5999999999999999E-2</v>
      </c>
      <c r="N910" s="38">
        <v>0.13320000000000001</v>
      </c>
      <c r="O910" s="38">
        <v>1.89E-2</v>
      </c>
      <c r="P910" s="38">
        <v>0</v>
      </c>
      <c r="Q910" s="38">
        <v>3.8600000000000002E-2</v>
      </c>
      <c r="R910" s="38">
        <v>1.9E-2</v>
      </c>
      <c r="S910" s="38">
        <v>4.1999999999999997E-3</v>
      </c>
      <c r="T910" s="38">
        <v>5.3999999999999999E-2</v>
      </c>
      <c r="U910" s="38">
        <v>1.78E-2</v>
      </c>
      <c r="V910" s="38">
        <v>3.6700000000000003E-2</v>
      </c>
      <c r="W910" s="38">
        <v>4.7199999999999999E-2</v>
      </c>
      <c r="X910" s="38">
        <v>6.3899999999999998E-2</v>
      </c>
      <c r="Y910" s="38">
        <v>2.5999999999999999E-3</v>
      </c>
      <c r="Z910" s="5">
        <v>0</v>
      </c>
      <c r="AA910" s="5">
        <v>8.0000000000000004E-4</v>
      </c>
      <c r="AB910" s="5">
        <v>0</v>
      </c>
      <c r="AC910" s="67"/>
      <c r="AD910" s="55"/>
    </row>
    <row r="911" spans="1:30" s="52" customFormat="1">
      <c r="A911" s="97"/>
      <c r="B911" s="30"/>
      <c r="C911" s="165"/>
      <c r="D911" s="6">
        <f t="shared" ref="D911" si="1657">$C910*D910</f>
        <v>332.54166000000004</v>
      </c>
      <c r="E911" s="6">
        <f t="shared" ref="E911" si="1658">$C910*E910</f>
        <v>2757.0726720000002</v>
      </c>
      <c r="F911" s="6">
        <f t="shared" ref="F911:O911" si="1659">$C910*F910</f>
        <v>1160.8727040000001</v>
      </c>
      <c r="G911" s="6">
        <f t="shared" si="1659"/>
        <v>1620.384816</v>
      </c>
      <c r="H911" s="6">
        <f t="shared" si="1659"/>
        <v>828.33104400000002</v>
      </c>
      <c r="I911" s="6">
        <f t="shared" si="1659"/>
        <v>2698.6259559999999</v>
      </c>
      <c r="J911" s="6">
        <f t="shared" si="1659"/>
        <v>427.265648</v>
      </c>
      <c r="K911" s="6">
        <f t="shared" si="1659"/>
        <v>655.00630000000001</v>
      </c>
      <c r="L911" s="6">
        <f t="shared" si="1659"/>
        <v>344.63408400000003</v>
      </c>
      <c r="M911" s="6">
        <f t="shared" si="1659"/>
        <v>524.00504000000001</v>
      </c>
      <c r="N911" s="6">
        <f t="shared" si="1659"/>
        <v>2684.5181280000002</v>
      </c>
      <c r="O911" s="6">
        <f t="shared" si="1659"/>
        <v>380.91135600000001</v>
      </c>
      <c r="P911" s="6">
        <f t="shared" ref="P911" si="1660">$C910*P910</f>
        <v>0</v>
      </c>
      <c r="Q911" s="6">
        <f t="shared" ref="Q911" si="1661">$C910*Q910</f>
        <v>777.94594400000005</v>
      </c>
      <c r="R911" s="6">
        <f t="shared" ref="R911:AB911" si="1662">$C910*R910</f>
        <v>382.92676</v>
      </c>
      <c r="S911" s="6">
        <f t="shared" si="1662"/>
        <v>84.646968000000001</v>
      </c>
      <c r="T911" s="6">
        <f t="shared" si="1662"/>
        <v>1088.31816</v>
      </c>
      <c r="U911" s="6">
        <f t="shared" si="1662"/>
        <v>358.74191200000001</v>
      </c>
      <c r="V911" s="6">
        <f t="shared" si="1662"/>
        <v>739.65326800000014</v>
      </c>
      <c r="W911" s="6">
        <f t="shared" si="1662"/>
        <v>951.27068800000006</v>
      </c>
      <c r="X911" s="6">
        <f t="shared" si="1662"/>
        <v>1287.8431560000001</v>
      </c>
      <c r="Y911" s="6">
        <f t="shared" si="1662"/>
        <v>52.400503999999998</v>
      </c>
      <c r="Z911" s="6">
        <f t="shared" si="1662"/>
        <v>0</v>
      </c>
      <c r="AA911" s="6">
        <f t="shared" si="1662"/>
        <v>16.123232000000002</v>
      </c>
      <c r="AB911" s="6">
        <f t="shared" si="1662"/>
        <v>0</v>
      </c>
      <c r="AC911" s="67"/>
      <c r="AD911" s="55"/>
    </row>
    <row r="912" spans="1:30" s="52" customFormat="1">
      <c r="A912" s="96" t="s">
        <v>456</v>
      </c>
      <c r="B912" s="75">
        <f>483697/2</f>
        <v>241848.5</v>
      </c>
      <c r="C912" s="165">
        <f t="shared" si="1644"/>
        <v>20154.04</v>
      </c>
      <c r="D912" s="5"/>
      <c r="E912" s="5"/>
      <c r="F912" s="5"/>
      <c r="G912" s="5"/>
      <c r="H912" s="5"/>
      <c r="I912" s="5"/>
      <c r="J912" s="5"/>
      <c r="K912" s="5"/>
      <c r="L912" s="5"/>
      <c r="M912" s="5">
        <v>1</v>
      </c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67"/>
      <c r="AD912" s="55"/>
    </row>
    <row r="913" spans="1:30" s="52" customFormat="1">
      <c r="A913" s="97"/>
      <c r="B913" s="12"/>
      <c r="C913" s="165"/>
      <c r="D913" s="6">
        <f t="shared" ref="D913" si="1663">$C912*D912</f>
        <v>0</v>
      </c>
      <c r="E913" s="6">
        <f t="shared" ref="E913" si="1664">$C912*E912</f>
        <v>0</v>
      </c>
      <c r="F913" s="6">
        <f t="shared" ref="F913:O913" si="1665">$C912*F912</f>
        <v>0</v>
      </c>
      <c r="G913" s="6">
        <f t="shared" si="1665"/>
        <v>0</v>
      </c>
      <c r="H913" s="6">
        <f t="shared" si="1665"/>
        <v>0</v>
      </c>
      <c r="I913" s="6">
        <f t="shared" si="1665"/>
        <v>0</v>
      </c>
      <c r="J913" s="6">
        <f t="shared" si="1665"/>
        <v>0</v>
      </c>
      <c r="K913" s="6">
        <f t="shared" si="1665"/>
        <v>0</v>
      </c>
      <c r="L913" s="6">
        <f t="shared" si="1665"/>
        <v>0</v>
      </c>
      <c r="M913" s="6">
        <f t="shared" si="1665"/>
        <v>20154.04</v>
      </c>
      <c r="N913" s="6">
        <f t="shared" si="1665"/>
        <v>0</v>
      </c>
      <c r="O913" s="6">
        <f t="shared" si="1665"/>
        <v>0</v>
      </c>
      <c r="P913" s="6">
        <f t="shared" ref="P913" si="1666">$C912*P912</f>
        <v>0</v>
      </c>
      <c r="Q913" s="6">
        <f t="shared" ref="Q913" si="1667">$C912*Q912</f>
        <v>0</v>
      </c>
      <c r="R913" s="6">
        <f t="shared" ref="R913:AB913" si="1668">$C912*R912</f>
        <v>0</v>
      </c>
      <c r="S913" s="6">
        <f t="shared" si="1668"/>
        <v>0</v>
      </c>
      <c r="T913" s="6">
        <f t="shared" si="1668"/>
        <v>0</v>
      </c>
      <c r="U913" s="6">
        <f t="shared" si="1668"/>
        <v>0</v>
      </c>
      <c r="V913" s="6">
        <f t="shared" si="1668"/>
        <v>0</v>
      </c>
      <c r="W913" s="6">
        <f t="shared" si="1668"/>
        <v>0</v>
      </c>
      <c r="X913" s="6">
        <f t="shared" si="1668"/>
        <v>0</v>
      </c>
      <c r="Y913" s="6">
        <f t="shared" si="1668"/>
        <v>0</v>
      </c>
      <c r="Z913" s="6">
        <f t="shared" si="1668"/>
        <v>0</v>
      </c>
      <c r="AA913" s="6">
        <f t="shared" si="1668"/>
        <v>0</v>
      </c>
      <c r="AB913" s="6">
        <f t="shared" si="1668"/>
        <v>0</v>
      </c>
      <c r="AC913" s="67"/>
      <c r="AD913" s="55"/>
    </row>
    <row r="914" spans="1:30" s="52" customFormat="1">
      <c r="A914" s="96" t="s">
        <v>153</v>
      </c>
      <c r="B914" s="189">
        <v>1035272</v>
      </c>
      <c r="C914" s="165">
        <f t="shared" si="1644"/>
        <v>86272.67</v>
      </c>
      <c r="D914" s="5"/>
      <c r="E914" s="5"/>
      <c r="F914" s="5"/>
      <c r="G914" s="5"/>
      <c r="H914" s="5"/>
      <c r="I914" s="5"/>
      <c r="J914" s="5"/>
      <c r="K914" s="5"/>
      <c r="L914" s="5"/>
      <c r="M914" s="5">
        <v>0.97060000000000002</v>
      </c>
      <c r="N914" s="5"/>
      <c r="O914" s="5"/>
      <c r="P914" s="5"/>
      <c r="Q914" s="5"/>
      <c r="R914" s="5"/>
      <c r="S914" s="5"/>
      <c r="T914" s="5">
        <v>2.9399999999999999E-2</v>
      </c>
      <c r="U914" s="5"/>
      <c r="V914" s="5"/>
      <c r="W914" s="5"/>
      <c r="X914" s="5"/>
      <c r="Y914" s="5"/>
      <c r="Z914" s="5"/>
      <c r="AA914" s="5"/>
      <c r="AB914" s="5"/>
      <c r="AC914" s="67"/>
      <c r="AD914" s="55"/>
    </row>
    <row r="915" spans="1:30" s="52" customFormat="1">
      <c r="A915" s="97"/>
      <c r="B915" s="12"/>
      <c r="C915" s="165"/>
      <c r="D915" s="6">
        <f t="shared" ref="D915" si="1669">$C914*D914</f>
        <v>0</v>
      </c>
      <c r="E915" s="6">
        <f t="shared" ref="E915" si="1670">$C914*E914</f>
        <v>0</v>
      </c>
      <c r="F915" s="6">
        <f t="shared" ref="F915:AB915" si="1671">$C914*F914</f>
        <v>0</v>
      </c>
      <c r="G915" s="6">
        <f t="shared" si="1671"/>
        <v>0</v>
      </c>
      <c r="H915" s="6">
        <f t="shared" si="1671"/>
        <v>0</v>
      </c>
      <c r="I915" s="6">
        <f t="shared" si="1671"/>
        <v>0</v>
      </c>
      <c r="J915" s="6">
        <f t="shared" si="1671"/>
        <v>0</v>
      </c>
      <c r="K915" s="6">
        <f t="shared" si="1671"/>
        <v>0</v>
      </c>
      <c r="L915" s="6">
        <f t="shared" si="1671"/>
        <v>0</v>
      </c>
      <c r="M915" s="6">
        <f t="shared" si="1671"/>
        <v>83736.253502000007</v>
      </c>
      <c r="N915" s="6">
        <f t="shared" si="1671"/>
        <v>0</v>
      </c>
      <c r="O915" s="6">
        <f t="shared" si="1671"/>
        <v>0</v>
      </c>
      <c r="P915" s="6">
        <f t="shared" si="1671"/>
        <v>0</v>
      </c>
      <c r="Q915" s="6">
        <f t="shared" si="1671"/>
        <v>0</v>
      </c>
      <c r="R915" s="6">
        <f t="shared" si="1671"/>
        <v>0</v>
      </c>
      <c r="S915" s="6">
        <f t="shared" si="1671"/>
        <v>0</v>
      </c>
      <c r="T915" s="6">
        <f t="shared" si="1671"/>
        <v>2536.416498</v>
      </c>
      <c r="U915" s="6">
        <f t="shared" si="1671"/>
        <v>0</v>
      </c>
      <c r="V915" s="6">
        <f t="shared" si="1671"/>
        <v>0</v>
      </c>
      <c r="W915" s="6">
        <f t="shared" si="1671"/>
        <v>0</v>
      </c>
      <c r="X915" s="6">
        <f t="shared" si="1671"/>
        <v>0</v>
      </c>
      <c r="Y915" s="6">
        <f t="shared" si="1671"/>
        <v>0</v>
      </c>
      <c r="Z915" s="6">
        <f t="shared" si="1671"/>
        <v>0</v>
      </c>
      <c r="AA915" s="6">
        <f t="shared" si="1671"/>
        <v>0</v>
      </c>
      <c r="AB915" s="6">
        <f t="shared" si="1671"/>
        <v>0</v>
      </c>
      <c r="AC915" s="67"/>
      <c r="AD915" s="55"/>
    </row>
    <row r="916" spans="1:30" s="52" customFormat="1">
      <c r="A916" s="99" t="s">
        <v>240</v>
      </c>
      <c r="B916" s="189">
        <v>699253</v>
      </c>
      <c r="C916" s="165">
        <f t="shared" si="1644"/>
        <v>58271.08</v>
      </c>
      <c r="D916" s="40"/>
      <c r="E916" s="40"/>
      <c r="F916" s="40"/>
      <c r="G916" s="40"/>
      <c r="H916" s="40"/>
      <c r="I916" s="40"/>
      <c r="J916" s="40"/>
      <c r="K916" s="40"/>
      <c r="L916" s="40"/>
      <c r="M916" s="40">
        <v>0.72060000000000002</v>
      </c>
      <c r="N916" s="40"/>
      <c r="O916" s="40"/>
      <c r="P916" s="40"/>
      <c r="Q916" s="40"/>
      <c r="R916" s="40"/>
      <c r="S916" s="40"/>
      <c r="T916" s="40">
        <v>0.27939999999999998</v>
      </c>
      <c r="U916" s="40"/>
      <c r="V916" s="40"/>
      <c r="W916" s="40"/>
      <c r="X916" s="40"/>
      <c r="Y916" s="40"/>
      <c r="Z916" s="40"/>
      <c r="AA916" s="40"/>
      <c r="AB916" s="40"/>
      <c r="AC916" s="67"/>
      <c r="AD916" s="55"/>
    </row>
    <row r="917" spans="1:30" s="52" customFormat="1">
      <c r="A917" s="100"/>
      <c r="B917" s="32"/>
      <c r="C917" s="165"/>
      <c r="D917" s="39">
        <f t="shared" ref="D917" si="1672">$C916*D916</f>
        <v>0</v>
      </c>
      <c r="E917" s="39">
        <f t="shared" ref="E917" si="1673">$C916*E916</f>
        <v>0</v>
      </c>
      <c r="F917" s="39">
        <f t="shared" ref="F917:AB917" si="1674">$C916*F916</f>
        <v>0</v>
      </c>
      <c r="G917" s="39">
        <f t="shared" si="1674"/>
        <v>0</v>
      </c>
      <c r="H917" s="39">
        <f t="shared" si="1674"/>
        <v>0</v>
      </c>
      <c r="I917" s="39">
        <f t="shared" si="1674"/>
        <v>0</v>
      </c>
      <c r="J917" s="39">
        <f t="shared" si="1674"/>
        <v>0</v>
      </c>
      <c r="K917" s="39">
        <f t="shared" si="1674"/>
        <v>0</v>
      </c>
      <c r="L917" s="39">
        <f t="shared" si="1674"/>
        <v>0</v>
      </c>
      <c r="M917" s="39">
        <f t="shared" si="1674"/>
        <v>41990.140248000003</v>
      </c>
      <c r="N917" s="39">
        <f t="shared" si="1674"/>
        <v>0</v>
      </c>
      <c r="O917" s="39">
        <f t="shared" si="1674"/>
        <v>0</v>
      </c>
      <c r="P917" s="39">
        <f t="shared" si="1674"/>
        <v>0</v>
      </c>
      <c r="Q917" s="39">
        <f t="shared" si="1674"/>
        <v>0</v>
      </c>
      <c r="R917" s="39">
        <f t="shared" si="1674"/>
        <v>0</v>
      </c>
      <c r="S917" s="39">
        <f t="shared" si="1674"/>
        <v>0</v>
      </c>
      <c r="T917" s="39">
        <f t="shared" si="1674"/>
        <v>16280.939752</v>
      </c>
      <c r="U917" s="39">
        <f t="shared" si="1674"/>
        <v>0</v>
      </c>
      <c r="V917" s="39">
        <f t="shared" si="1674"/>
        <v>0</v>
      </c>
      <c r="W917" s="39">
        <f t="shared" si="1674"/>
        <v>0</v>
      </c>
      <c r="X917" s="39">
        <f t="shared" si="1674"/>
        <v>0</v>
      </c>
      <c r="Y917" s="39">
        <f t="shared" si="1674"/>
        <v>0</v>
      </c>
      <c r="Z917" s="39">
        <f t="shared" si="1674"/>
        <v>0</v>
      </c>
      <c r="AA917" s="39">
        <f t="shared" si="1674"/>
        <v>0</v>
      </c>
      <c r="AB917" s="39">
        <f t="shared" si="1674"/>
        <v>0</v>
      </c>
      <c r="AC917" s="67"/>
      <c r="AD917" s="55"/>
    </row>
    <row r="918" spans="1:30" s="52" customFormat="1">
      <c r="A918" s="99" t="s">
        <v>530</v>
      </c>
      <c r="B918" s="189">
        <v>646408</v>
      </c>
      <c r="C918" s="165">
        <f t="shared" si="1644"/>
        <v>53867.33</v>
      </c>
      <c r="D918" s="40">
        <v>8.0100000000000005E-2</v>
      </c>
      <c r="E918" s="40"/>
      <c r="F918" s="40"/>
      <c r="G918" s="40"/>
      <c r="H918" s="40">
        <v>1.9400000000000001E-2</v>
      </c>
      <c r="I918" s="40"/>
      <c r="J918" s="40"/>
      <c r="K918" s="40"/>
      <c r="L918" s="40"/>
      <c r="M918" s="40">
        <v>0.12989999999999999</v>
      </c>
      <c r="N918" s="40"/>
      <c r="O918" s="40"/>
      <c r="P918" s="40"/>
      <c r="Q918" s="40">
        <v>0.13850000000000001</v>
      </c>
      <c r="R918" s="40">
        <v>5.8799999999999998E-2</v>
      </c>
      <c r="S918" s="40">
        <v>3.4500000000000003E-2</v>
      </c>
      <c r="T918" s="40">
        <v>0.1762</v>
      </c>
      <c r="U918" s="40"/>
      <c r="V918" s="40"/>
      <c r="W918" s="40">
        <v>0.14849999999999999</v>
      </c>
      <c r="X918" s="40">
        <v>0.2079</v>
      </c>
      <c r="Y918" s="40">
        <v>6.1999999999999998E-3</v>
      </c>
      <c r="Z918" s="40"/>
      <c r="AA918" s="40"/>
      <c r="AB918" s="40"/>
      <c r="AC918" s="67"/>
      <c r="AD918" s="55"/>
    </row>
    <row r="919" spans="1:30" s="52" customFormat="1">
      <c r="A919" s="100"/>
      <c r="B919" s="32"/>
      <c r="C919" s="164"/>
      <c r="D919" s="39">
        <f t="shared" ref="D919" si="1675">$C918*D918</f>
        <v>4314.7731330000006</v>
      </c>
      <c r="E919" s="39">
        <f t="shared" ref="E919" si="1676">$C918*E918</f>
        <v>0</v>
      </c>
      <c r="F919" s="39">
        <f t="shared" ref="F919:AB919" si="1677">$C918*F918</f>
        <v>0</v>
      </c>
      <c r="G919" s="39">
        <f t="shared" si="1677"/>
        <v>0</v>
      </c>
      <c r="H919" s="39">
        <f t="shared" si="1677"/>
        <v>1045.026202</v>
      </c>
      <c r="I919" s="39">
        <f t="shared" si="1677"/>
        <v>0</v>
      </c>
      <c r="J919" s="39">
        <f t="shared" si="1677"/>
        <v>0</v>
      </c>
      <c r="K919" s="39">
        <f t="shared" si="1677"/>
        <v>0</v>
      </c>
      <c r="L919" s="39">
        <f t="shared" si="1677"/>
        <v>0</v>
      </c>
      <c r="M919" s="39">
        <f t="shared" si="1677"/>
        <v>6997.3661669999992</v>
      </c>
      <c r="N919" s="39">
        <f t="shared" si="1677"/>
        <v>0</v>
      </c>
      <c r="O919" s="39">
        <f t="shared" si="1677"/>
        <v>0</v>
      </c>
      <c r="P919" s="39">
        <f t="shared" si="1677"/>
        <v>0</v>
      </c>
      <c r="Q919" s="39">
        <f t="shared" si="1677"/>
        <v>7460.6252050000012</v>
      </c>
      <c r="R919" s="39">
        <f t="shared" si="1677"/>
        <v>3167.3990039999999</v>
      </c>
      <c r="S919" s="39">
        <f t="shared" si="1677"/>
        <v>1858.4228850000002</v>
      </c>
      <c r="T919" s="39">
        <f t="shared" si="1677"/>
        <v>9491.423546</v>
      </c>
      <c r="U919" s="39">
        <f t="shared" si="1677"/>
        <v>0</v>
      </c>
      <c r="V919" s="39">
        <f t="shared" si="1677"/>
        <v>0</v>
      </c>
      <c r="W919" s="39">
        <f t="shared" si="1677"/>
        <v>7999.2985049999997</v>
      </c>
      <c r="X919" s="39">
        <f t="shared" si="1677"/>
        <v>11199.017907000001</v>
      </c>
      <c r="Y919" s="39">
        <f t="shared" si="1677"/>
        <v>333.97744599999999</v>
      </c>
      <c r="Z919" s="39">
        <f t="shared" si="1677"/>
        <v>0</v>
      </c>
      <c r="AA919" s="39">
        <f t="shared" si="1677"/>
        <v>0</v>
      </c>
      <c r="AB919" s="39">
        <f t="shared" si="1677"/>
        <v>0</v>
      </c>
      <c r="AC919" s="67"/>
      <c r="AD919" s="55"/>
    </row>
    <row r="920" spans="1:30" s="52" customFormat="1">
      <c r="A920" s="16" t="s">
        <v>50</v>
      </c>
      <c r="B920" s="9">
        <f>SUM(B904:B918)</f>
        <v>4244738</v>
      </c>
      <c r="C920" s="166">
        <f>SUM(C904:C918)</f>
        <v>353728.16000000003</v>
      </c>
      <c r="D920" s="9">
        <f>D905+D907+D909+D911+D913+D915+D917+D919</f>
        <v>4813.7569150000008</v>
      </c>
      <c r="E920" s="9">
        <f t="shared" ref="E920" si="1678">E905+E907+E909+E911+E913+E915+E917+E919</f>
        <v>2875.7863440000001</v>
      </c>
      <c r="F920" s="9">
        <f t="shared" ref="F920" si="1679">F905+F907+F909+F911+F913+F915+F917+F919</f>
        <v>1210.8574080000001</v>
      </c>
      <c r="G920" s="9">
        <f t="shared" ref="G920:AB920" si="1680">G905+G907+G909+G911+G913+G915+G917+G919</f>
        <v>1690.1551320000001</v>
      </c>
      <c r="H920" s="9">
        <f t="shared" si="1680"/>
        <v>1924.990751</v>
      </c>
      <c r="I920" s="9">
        <f t="shared" si="1680"/>
        <v>2814.8230369999997</v>
      </c>
      <c r="J920" s="9">
        <f t="shared" si="1680"/>
        <v>445.66279600000001</v>
      </c>
      <c r="K920" s="9">
        <f t="shared" si="1680"/>
        <v>683.209475</v>
      </c>
      <c r="L920" s="9">
        <f t="shared" si="1680"/>
        <v>359.47329300000001</v>
      </c>
      <c r="M920" s="9">
        <f t="shared" si="1680"/>
        <v>249517.548931</v>
      </c>
      <c r="N920" s="9">
        <f t="shared" si="1680"/>
        <v>2800.1077560000003</v>
      </c>
      <c r="O920" s="9">
        <f t="shared" si="1680"/>
        <v>397.31258700000001</v>
      </c>
      <c r="P920" s="9">
        <f t="shared" si="1680"/>
        <v>0</v>
      </c>
      <c r="Q920" s="9">
        <f t="shared" si="1680"/>
        <v>8272.0678430000007</v>
      </c>
      <c r="R920" s="9">
        <f t="shared" si="1680"/>
        <v>3566.8137739999997</v>
      </c>
      <c r="S920" s="9">
        <f t="shared" si="1680"/>
        <v>1946.7145710000002</v>
      </c>
      <c r="T920" s="9">
        <f t="shared" si="1680"/>
        <v>47164.396456999995</v>
      </c>
      <c r="U920" s="9">
        <f t="shared" si="1680"/>
        <v>374.18857400000002</v>
      </c>
      <c r="V920" s="9">
        <f t="shared" si="1680"/>
        <v>784.69156900000019</v>
      </c>
      <c r="W920" s="9">
        <f t="shared" si="1680"/>
        <v>9110.6764480000002</v>
      </c>
      <c r="X920" s="9">
        <f t="shared" si="1680"/>
        <v>12568.433323000001</v>
      </c>
      <c r="Y920" s="9">
        <f t="shared" si="1680"/>
        <v>389.67555199999998</v>
      </c>
      <c r="Z920" s="9">
        <f t="shared" si="1680"/>
        <v>0</v>
      </c>
      <c r="AA920" s="9">
        <f t="shared" si="1680"/>
        <v>16.817464000000001</v>
      </c>
      <c r="AB920" s="9">
        <f t="shared" si="1680"/>
        <v>0</v>
      </c>
      <c r="AC920" s="67"/>
      <c r="AD920" s="55"/>
    </row>
    <row r="921" spans="1:30" s="52" customFormat="1">
      <c r="A921" s="87"/>
      <c r="B921" s="17"/>
      <c r="C921" s="16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67"/>
      <c r="AD921" s="55"/>
    </row>
    <row r="922" spans="1:30" s="52" customFormat="1">
      <c r="A922" s="87"/>
      <c r="B922" s="17"/>
      <c r="C922" s="16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67"/>
      <c r="AD922" s="55"/>
    </row>
    <row r="923" spans="1:30" s="52" customFormat="1" ht="13.8" thickBot="1">
      <c r="A923" s="80" t="s">
        <v>142</v>
      </c>
      <c r="B923" s="127"/>
      <c r="C923" s="159"/>
      <c r="D923" s="127"/>
      <c r="E923" s="1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67"/>
      <c r="AD923" s="55"/>
    </row>
    <row r="924" spans="1:30" s="52" customFormat="1" ht="13.8" thickBot="1">
      <c r="A924" s="113" t="s">
        <v>1</v>
      </c>
      <c r="B924" s="114" t="s">
        <v>2</v>
      </c>
      <c r="C924" s="160" t="s">
        <v>3</v>
      </c>
      <c r="D924" s="211" t="s">
        <v>4</v>
      </c>
      <c r="E924" s="212"/>
      <c r="F924" s="212"/>
      <c r="G924" s="212"/>
      <c r="H924" s="212"/>
      <c r="I924" s="212"/>
      <c r="J924" s="212"/>
      <c r="K924" s="212"/>
      <c r="L924" s="212"/>
      <c r="M924" s="212"/>
      <c r="N924" s="212"/>
      <c r="O924" s="212"/>
      <c r="P924" s="212"/>
      <c r="Q924" s="212"/>
      <c r="R924" s="212"/>
      <c r="S924" s="212"/>
      <c r="T924" s="212"/>
      <c r="U924" s="212"/>
      <c r="V924" s="212"/>
      <c r="W924" s="212"/>
      <c r="X924" s="212"/>
      <c r="Y924" s="212"/>
      <c r="Z924" s="123"/>
      <c r="AA924" s="123"/>
      <c r="AB924" s="123"/>
      <c r="AC924" s="67"/>
      <c r="AD924" s="55"/>
    </row>
    <row r="925" spans="1:30" s="52" customFormat="1">
      <c r="A925" s="115" t="s">
        <v>5</v>
      </c>
      <c r="B925" s="116" t="s">
        <v>6</v>
      </c>
      <c r="C925" s="161" t="s">
        <v>6</v>
      </c>
      <c r="D925" s="117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9"/>
      <c r="Z925" s="116" t="s">
        <v>7</v>
      </c>
      <c r="AA925" s="116"/>
      <c r="AB925" s="116"/>
      <c r="AC925" s="67"/>
      <c r="AD925" s="55"/>
    </row>
    <row r="926" spans="1:30" s="52" customFormat="1">
      <c r="A926" s="115" t="s">
        <v>8</v>
      </c>
      <c r="B926" s="116" t="s">
        <v>9</v>
      </c>
      <c r="C926" s="161" t="s">
        <v>9</v>
      </c>
      <c r="D926" s="120" t="s">
        <v>10</v>
      </c>
      <c r="E926" s="116" t="s">
        <v>11</v>
      </c>
      <c r="F926" s="116" t="s">
        <v>12</v>
      </c>
      <c r="G926" s="116" t="s">
        <v>13</v>
      </c>
      <c r="H926" s="116" t="s">
        <v>14</v>
      </c>
      <c r="I926" s="116" t="s">
        <v>15</v>
      </c>
      <c r="J926" s="116" t="s">
        <v>16</v>
      </c>
      <c r="K926" s="116" t="s">
        <v>17</v>
      </c>
      <c r="L926" s="116" t="s">
        <v>18</v>
      </c>
      <c r="M926" s="116" t="s">
        <v>19</v>
      </c>
      <c r="N926" s="116" t="s">
        <v>20</v>
      </c>
      <c r="O926" s="116" t="s">
        <v>175</v>
      </c>
      <c r="P926" s="116" t="s">
        <v>21</v>
      </c>
      <c r="Q926" s="116" t="s">
        <v>22</v>
      </c>
      <c r="R926" s="116" t="s">
        <v>23</v>
      </c>
      <c r="S926" s="116" t="s">
        <v>24</v>
      </c>
      <c r="T926" s="116" t="s">
        <v>25</v>
      </c>
      <c r="U926" s="116" t="s">
        <v>26</v>
      </c>
      <c r="V926" s="116" t="s">
        <v>27</v>
      </c>
      <c r="W926" s="116" t="s">
        <v>28</v>
      </c>
      <c r="X926" s="116" t="s">
        <v>29</v>
      </c>
      <c r="Y926" s="116" t="s">
        <v>30</v>
      </c>
      <c r="Z926" s="116" t="s">
        <v>31</v>
      </c>
      <c r="AA926" s="116" t="s">
        <v>493</v>
      </c>
      <c r="AB926" s="116" t="s">
        <v>476</v>
      </c>
      <c r="AC926" s="67"/>
      <c r="AD926" s="55"/>
    </row>
    <row r="927" spans="1:30" s="52" customFormat="1">
      <c r="A927" s="115"/>
      <c r="B927" s="116"/>
      <c r="C927" s="161" t="s">
        <v>619</v>
      </c>
      <c r="D927" s="121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67"/>
      <c r="AD927" s="55"/>
    </row>
    <row r="928" spans="1:30" s="52" customFormat="1">
      <c r="A928" s="96" t="s">
        <v>143</v>
      </c>
      <c r="B928" s="189">
        <v>2329621</v>
      </c>
      <c r="C928" s="190">
        <f>ROUND(B928/12,2)</f>
        <v>194135.08</v>
      </c>
      <c r="D928" s="40">
        <v>1.78E-2</v>
      </c>
      <c r="E928" s="40"/>
      <c r="F928" s="40"/>
      <c r="G928" s="40"/>
      <c r="H928" s="40">
        <v>0.26519999999999999</v>
      </c>
      <c r="I928" s="40"/>
      <c r="J928" s="40"/>
      <c r="K928" s="40"/>
      <c r="L928" s="40"/>
      <c r="M928" s="40">
        <v>3.2500000000000001E-2</v>
      </c>
      <c r="N928" s="40"/>
      <c r="O928" s="40"/>
      <c r="P928" s="40"/>
      <c r="Q928" s="40">
        <v>2.6700000000000002E-2</v>
      </c>
      <c r="R928" s="40">
        <v>1.1599999999999999E-2</v>
      </c>
      <c r="S928" s="40">
        <v>2.5000000000000001E-3</v>
      </c>
      <c r="T928" s="40">
        <v>4.7899999999999998E-2</v>
      </c>
      <c r="U928" s="40"/>
      <c r="V928" s="40">
        <v>0.52459999999999996</v>
      </c>
      <c r="W928" s="40">
        <v>3.2300000000000002E-2</v>
      </c>
      <c r="X928" s="40">
        <v>3.8100000000000002E-2</v>
      </c>
      <c r="Y928" s="40"/>
      <c r="Z928" s="40">
        <v>8.0000000000000004E-4</v>
      </c>
      <c r="AA928" s="40">
        <v>0</v>
      </c>
      <c r="AB928" s="40">
        <v>0</v>
      </c>
      <c r="AC928" s="67"/>
      <c r="AD928" s="55"/>
    </row>
    <row r="929" spans="1:30" s="52" customFormat="1">
      <c r="A929" s="97"/>
      <c r="B929" s="11"/>
      <c r="C929" s="190"/>
      <c r="D929" s="39">
        <f t="shared" ref="D929" si="1681">$C928*D928</f>
        <v>3455.6044239999997</v>
      </c>
      <c r="E929" s="39">
        <f t="shared" ref="E929" si="1682">$C928*E928</f>
        <v>0</v>
      </c>
      <c r="F929" s="39">
        <f t="shared" ref="F929:AB929" si="1683">$C928*F928</f>
        <v>0</v>
      </c>
      <c r="G929" s="39">
        <f t="shared" si="1683"/>
        <v>0</v>
      </c>
      <c r="H929" s="39">
        <f t="shared" si="1683"/>
        <v>51484.623215999993</v>
      </c>
      <c r="I929" s="39">
        <f t="shared" si="1683"/>
        <v>0</v>
      </c>
      <c r="J929" s="39">
        <f t="shared" si="1683"/>
        <v>0</v>
      </c>
      <c r="K929" s="39">
        <f t="shared" si="1683"/>
        <v>0</v>
      </c>
      <c r="L929" s="39">
        <f t="shared" si="1683"/>
        <v>0</v>
      </c>
      <c r="M929" s="39">
        <f t="shared" si="1683"/>
        <v>6309.3900999999996</v>
      </c>
      <c r="N929" s="39">
        <f t="shared" si="1683"/>
        <v>0</v>
      </c>
      <c r="O929" s="39">
        <f t="shared" si="1683"/>
        <v>0</v>
      </c>
      <c r="P929" s="39">
        <f t="shared" si="1683"/>
        <v>0</v>
      </c>
      <c r="Q929" s="39">
        <f t="shared" si="1683"/>
        <v>5183.4066359999997</v>
      </c>
      <c r="R929" s="39">
        <f t="shared" si="1683"/>
        <v>2251.9669279999998</v>
      </c>
      <c r="S929" s="39">
        <f t="shared" si="1683"/>
        <v>485.33769999999998</v>
      </c>
      <c r="T929" s="39">
        <f t="shared" si="1683"/>
        <v>9299.0703319999993</v>
      </c>
      <c r="U929" s="39">
        <f t="shared" si="1683"/>
        <v>0</v>
      </c>
      <c r="V929" s="39">
        <f t="shared" si="1683"/>
        <v>101843.26296799998</v>
      </c>
      <c r="W929" s="39">
        <f t="shared" si="1683"/>
        <v>6270.5630840000003</v>
      </c>
      <c r="X929" s="39">
        <f t="shared" si="1683"/>
        <v>7396.5465480000003</v>
      </c>
      <c r="Y929" s="39">
        <f t="shared" si="1683"/>
        <v>0</v>
      </c>
      <c r="Z929" s="39">
        <f t="shared" si="1683"/>
        <v>155.308064</v>
      </c>
      <c r="AA929" s="39">
        <f t="shared" si="1683"/>
        <v>0</v>
      </c>
      <c r="AB929" s="39">
        <f t="shared" si="1683"/>
        <v>0</v>
      </c>
      <c r="AC929" s="67"/>
      <c r="AD929" s="55"/>
    </row>
    <row r="930" spans="1:30" s="52" customFormat="1">
      <c r="A930" s="96" t="s">
        <v>144</v>
      </c>
      <c r="B930" s="29">
        <f>221187/2</f>
        <v>110593.5</v>
      </c>
      <c r="C930" s="190">
        <f t="shared" ref="C930:C966" si="1684">ROUND(B930/12,2)</f>
        <v>9216.1299999999992</v>
      </c>
      <c r="D930" s="38">
        <v>1.6500000000000001E-2</v>
      </c>
      <c r="E930" s="38">
        <v>0.1368</v>
      </c>
      <c r="F930" s="38">
        <v>5.7599999999999998E-2</v>
      </c>
      <c r="G930" s="38">
        <v>8.0399999999999999E-2</v>
      </c>
      <c r="H930" s="38">
        <v>4.1099999999999998E-2</v>
      </c>
      <c r="I930" s="38">
        <v>0.13389999999999999</v>
      </c>
      <c r="J930" s="38">
        <v>2.12E-2</v>
      </c>
      <c r="K930" s="38">
        <v>3.2500000000000001E-2</v>
      </c>
      <c r="L930" s="38">
        <v>1.7100000000000001E-2</v>
      </c>
      <c r="M930" s="38">
        <v>2.5999999999999999E-2</v>
      </c>
      <c r="N930" s="38">
        <v>0.13320000000000001</v>
      </c>
      <c r="O930" s="38">
        <v>1.89E-2</v>
      </c>
      <c r="P930" s="38">
        <v>0</v>
      </c>
      <c r="Q930" s="38">
        <v>3.8600000000000002E-2</v>
      </c>
      <c r="R930" s="38">
        <v>1.9E-2</v>
      </c>
      <c r="S930" s="38">
        <v>4.1999999999999997E-3</v>
      </c>
      <c r="T930" s="38">
        <v>5.3999999999999999E-2</v>
      </c>
      <c r="U930" s="38">
        <v>1.78E-2</v>
      </c>
      <c r="V930" s="38">
        <v>3.6700000000000003E-2</v>
      </c>
      <c r="W930" s="38">
        <v>4.7199999999999999E-2</v>
      </c>
      <c r="X930" s="38">
        <v>6.3899999999999998E-2</v>
      </c>
      <c r="Y930" s="38">
        <v>2.5999999999999999E-3</v>
      </c>
      <c r="Z930" s="5">
        <v>0</v>
      </c>
      <c r="AA930" s="5">
        <v>8.0000000000000004E-4</v>
      </c>
      <c r="AB930" s="5">
        <v>0</v>
      </c>
      <c r="AC930" s="67"/>
      <c r="AD930" s="55"/>
    </row>
    <row r="931" spans="1:30" s="52" customFormat="1">
      <c r="A931" s="97"/>
      <c r="B931" s="30"/>
      <c r="C931" s="190"/>
      <c r="D931" s="6">
        <f t="shared" ref="D931" si="1685">$C930*D930</f>
        <v>152.06614500000001</v>
      </c>
      <c r="E931" s="6">
        <f t="shared" ref="E931" si="1686">$C930*E930</f>
        <v>1260.766584</v>
      </c>
      <c r="F931" s="6">
        <f t="shared" ref="F931:O931" si="1687">$C930*F930</f>
        <v>530.84908799999994</v>
      </c>
      <c r="G931" s="6">
        <f t="shared" si="1687"/>
        <v>740.97685199999989</v>
      </c>
      <c r="H931" s="6">
        <f t="shared" si="1687"/>
        <v>378.78294299999993</v>
      </c>
      <c r="I931" s="6">
        <f t="shared" si="1687"/>
        <v>1234.0398069999999</v>
      </c>
      <c r="J931" s="6">
        <f t="shared" si="1687"/>
        <v>195.38195599999997</v>
      </c>
      <c r="K931" s="6">
        <f t="shared" si="1687"/>
        <v>299.524225</v>
      </c>
      <c r="L931" s="6">
        <f t="shared" si="1687"/>
        <v>157.595823</v>
      </c>
      <c r="M931" s="6">
        <f t="shared" si="1687"/>
        <v>239.61937999999998</v>
      </c>
      <c r="N931" s="6">
        <f t="shared" si="1687"/>
        <v>1227.588516</v>
      </c>
      <c r="O931" s="6">
        <f t="shared" si="1687"/>
        <v>174.18485699999999</v>
      </c>
      <c r="P931" s="6">
        <f t="shared" ref="P931" si="1688">$C930*P930</f>
        <v>0</v>
      </c>
      <c r="Q931" s="6">
        <f t="shared" ref="Q931" si="1689">$C930*Q930</f>
        <v>355.74261799999999</v>
      </c>
      <c r="R931" s="6">
        <f t="shared" ref="R931:AB931" si="1690">$C930*R930</f>
        <v>175.10646999999997</v>
      </c>
      <c r="S931" s="6">
        <f t="shared" si="1690"/>
        <v>38.707745999999993</v>
      </c>
      <c r="T931" s="6">
        <f t="shared" si="1690"/>
        <v>497.67101999999994</v>
      </c>
      <c r="U931" s="6">
        <f t="shared" si="1690"/>
        <v>164.04711399999999</v>
      </c>
      <c r="V931" s="6">
        <f t="shared" si="1690"/>
        <v>338.23197099999999</v>
      </c>
      <c r="W931" s="6">
        <f t="shared" si="1690"/>
        <v>435.00133599999992</v>
      </c>
      <c r="X931" s="6">
        <f t="shared" si="1690"/>
        <v>588.91070699999989</v>
      </c>
      <c r="Y931" s="6">
        <f t="shared" si="1690"/>
        <v>23.961937999999996</v>
      </c>
      <c r="Z931" s="6">
        <f t="shared" si="1690"/>
        <v>0</v>
      </c>
      <c r="AA931" s="6">
        <f t="shared" si="1690"/>
        <v>7.3729040000000001</v>
      </c>
      <c r="AB931" s="6">
        <f t="shared" si="1690"/>
        <v>0</v>
      </c>
      <c r="AC931" s="67"/>
      <c r="AD931" s="55"/>
    </row>
    <row r="932" spans="1:30" s="52" customFormat="1">
      <c r="A932" s="96" t="s">
        <v>457</v>
      </c>
      <c r="B932" s="29">
        <f>221187/2</f>
        <v>110593.5</v>
      </c>
      <c r="C932" s="190">
        <f t="shared" si="1684"/>
        <v>9216.1299999999992</v>
      </c>
      <c r="D932" s="5">
        <v>3.9399999999999998E-2</v>
      </c>
      <c r="E932" s="5"/>
      <c r="F932" s="5">
        <v>3.3E-3</v>
      </c>
      <c r="G932" s="5"/>
      <c r="H932" s="5">
        <v>0.34539999999999998</v>
      </c>
      <c r="I932" s="5"/>
      <c r="J932" s="5"/>
      <c r="K932" s="5"/>
      <c r="L932" s="5"/>
      <c r="M932" s="5">
        <v>0.1469</v>
      </c>
      <c r="N932" s="5">
        <v>3.0000000000000001E-3</v>
      </c>
      <c r="O932" s="5"/>
      <c r="P932" s="5"/>
      <c r="Q932" s="5">
        <v>9.4299999999999995E-2</v>
      </c>
      <c r="R932" s="5">
        <v>2.1600000000000001E-2</v>
      </c>
      <c r="S932" s="5">
        <v>8.9999999999999993E-3</v>
      </c>
      <c r="T932" s="5">
        <v>0.1052</v>
      </c>
      <c r="U932" s="5"/>
      <c r="V932" s="5">
        <v>2.4400000000000002E-2</v>
      </c>
      <c r="W932" s="5">
        <v>5.5E-2</v>
      </c>
      <c r="X932" s="5">
        <v>0.14710000000000001</v>
      </c>
      <c r="Y932" s="5">
        <v>5.4000000000000003E-3</v>
      </c>
      <c r="Z932" s="5"/>
      <c r="AA932" s="5"/>
      <c r="AB932" s="5"/>
      <c r="AC932" s="67"/>
      <c r="AD932" s="55"/>
    </row>
    <row r="933" spans="1:30" s="52" customFormat="1">
      <c r="A933" s="97"/>
      <c r="B933" s="12"/>
      <c r="C933" s="190"/>
      <c r="D933" s="6">
        <f t="shared" ref="D933" si="1691">$C932*D932</f>
        <v>363.11552199999994</v>
      </c>
      <c r="E933" s="6">
        <f t="shared" ref="E933" si="1692">$C932*E932</f>
        <v>0</v>
      </c>
      <c r="F933" s="6">
        <f t="shared" ref="F933:O933" si="1693">$C932*F932</f>
        <v>30.413228999999998</v>
      </c>
      <c r="G933" s="6">
        <f t="shared" si="1693"/>
        <v>0</v>
      </c>
      <c r="H933" s="6">
        <f t="shared" si="1693"/>
        <v>3183.2513019999997</v>
      </c>
      <c r="I933" s="6">
        <f t="shared" si="1693"/>
        <v>0</v>
      </c>
      <c r="J933" s="6">
        <f t="shared" si="1693"/>
        <v>0</v>
      </c>
      <c r="K933" s="6">
        <f t="shared" si="1693"/>
        <v>0</v>
      </c>
      <c r="L933" s="6">
        <f t="shared" si="1693"/>
        <v>0</v>
      </c>
      <c r="M933" s="6">
        <f t="shared" si="1693"/>
        <v>1353.8494969999999</v>
      </c>
      <c r="N933" s="6">
        <f t="shared" si="1693"/>
        <v>27.648389999999999</v>
      </c>
      <c r="O933" s="6">
        <f t="shared" si="1693"/>
        <v>0</v>
      </c>
      <c r="P933" s="6">
        <f t="shared" ref="P933" si="1694">$C932*P932</f>
        <v>0</v>
      </c>
      <c r="Q933" s="6">
        <f t="shared" ref="Q933" si="1695">$C932*Q932</f>
        <v>869.08105899999987</v>
      </c>
      <c r="R933" s="6">
        <f t="shared" ref="R933:AB933" si="1696">$C932*R932</f>
        <v>199.06840800000001</v>
      </c>
      <c r="S933" s="6">
        <f t="shared" si="1696"/>
        <v>82.94516999999999</v>
      </c>
      <c r="T933" s="6">
        <f t="shared" si="1696"/>
        <v>969.53687599999989</v>
      </c>
      <c r="U933" s="6">
        <f t="shared" si="1696"/>
        <v>0</v>
      </c>
      <c r="V933" s="6">
        <f t="shared" si="1696"/>
        <v>224.873572</v>
      </c>
      <c r="W933" s="6">
        <f t="shared" si="1696"/>
        <v>506.88714999999996</v>
      </c>
      <c r="X933" s="6">
        <f t="shared" si="1696"/>
        <v>1355.6927229999999</v>
      </c>
      <c r="Y933" s="6">
        <f t="shared" si="1696"/>
        <v>49.767102000000001</v>
      </c>
      <c r="Z933" s="6">
        <f t="shared" si="1696"/>
        <v>0</v>
      </c>
      <c r="AA933" s="6">
        <f t="shared" si="1696"/>
        <v>0</v>
      </c>
      <c r="AB933" s="6">
        <f t="shared" si="1696"/>
        <v>0</v>
      </c>
      <c r="AC933" s="67"/>
      <c r="AD933" s="55"/>
    </row>
    <row r="934" spans="1:30" s="52" customFormat="1">
      <c r="A934" s="96" t="s">
        <v>145</v>
      </c>
      <c r="B934" s="29">
        <f>221187/2</f>
        <v>110593.5</v>
      </c>
      <c r="C934" s="190">
        <f t="shared" si="1684"/>
        <v>9216.1299999999992</v>
      </c>
      <c r="D934" s="38">
        <v>1.6500000000000001E-2</v>
      </c>
      <c r="E934" s="38">
        <v>0.1368</v>
      </c>
      <c r="F934" s="38">
        <v>5.7599999999999998E-2</v>
      </c>
      <c r="G934" s="38">
        <v>8.0399999999999999E-2</v>
      </c>
      <c r="H934" s="38">
        <v>4.1099999999999998E-2</v>
      </c>
      <c r="I934" s="38">
        <v>0.13389999999999999</v>
      </c>
      <c r="J934" s="38">
        <v>2.12E-2</v>
      </c>
      <c r="K934" s="38">
        <v>3.2500000000000001E-2</v>
      </c>
      <c r="L934" s="38">
        <v>1.7100000000000001E-2</v>
      </c>
      <c r="M934" s="38">
        <v>2.5999999999999999E-2</v>
      </c>
      <c r="N934" s="38">
        <v>0.13320000000000001</v>
      </c>
      <c r="O934" s="38">
        <v>1.89E-2</v>
      </c>
      <c r="P934" s="38">
        <v>0</v>
      </c>
      <c r="Q934" s="38">
        <v>3.8600000000000002E-2</v>
      </c>
      <c r="R934" s="38">
        <v>1.9E-2</v>
      </c>
      <c r="S934" s="38">
        <v>4.1999999999999997E-3</v>
      </c>
      <c r="T934" s="38">
        <v>5.3999999999999999E-2</v>
      </c>
      <c r="U934" s="38">
        <v>1.78E-2</v>
      </c>
      <c r="V934" s="38">
        <v>3.6700000000000003E-2</v>
      </c>
      <c r="W934" s="38">
        <v>4.7199999999999999E-2</v>
      </c>
      <c r="X934" s="38">
        <v>6.3899999999999998E-2</v>
      </c>
      <c r="Y934" s="38">
        <v>2.5999999999999999E-3</v>
      </c>
      <c r="Z934" s="5">
        <v>0</v>
      </c>
      <c r="AA934" s="5">
        <v>8.0000000000000004E-4</v>
      </c>
      <c r="AB934" s="5">
        <v>0</v>
      </c>
      <c r="AC934" s="67"/>
      <c r="AD934" s="55"/>
    </row>
    <row r="935" spans="1:30" s="52" customFormat="1">
      <c r="A935" s="97"/>
      <c r="B935" s="30"/>
      <c r="C935" s="190"/>
      <c r="D935" s="6">
        <f t="shared" ref="D935" si="1697">$C934*D934</f>
        <v>152.06614500000001</v>
      </c>
      <c r="E935" s="6">
        <f t="shared" ref="E935" si="1698">$C934*E934</f>
        <v>1260.766584</v>
      </c>
      <c r="F935" s="6">
        <f t="shared" ref="F935:O935" si="1699">$C934*F934</f>
        <v>530.84908799999994</v>
      </c>
      <c r="G935" s="6">
        <f t="shared" si="1699"/>
        <v>740.97685199999989</v>
      </c>
      <c r="H935" s="6">
        <f t="shared" si="1699"/>
        <v>378.78294299999993</v>
      </c>
      <c r="I935" s="6">
        <f t="shared" si="1699"/>
        <v>1234.0398069999999</v>
      </c>
      <c r="J935" s="6">
        <f t="shared" si="1699"/>
        <v>195.38195599999997</v>
      </c>
      <c r="K935" s="6">
        <f t="shared" si="1699"/>
        <v>299.524225</v>
      </c>
      <c r="L935" s="6">
        <f t="shared" si="1699"/>
        <v>157.595823</v>
      </c>
      <c r="M935" s="6">
        <f t="shared" si="1699"/>
        <v>239.61937999999998</v>
      </c>
      <c r="N935" s="6">
        <f t="shared" si="1699"/>
        <v>1227.588516</v>
      </c>
      <c r="O935" s="6">
        <f t="shared" si="1699"/>
        <v>174.18485699999999</v>
      </c>
      <c r="P935" s="6">
        <f t="shared" ref="P935" si="1700">$C934*P934</f>
        <v>0</v>
      </c>
      <c r="Q935" s="6">
        <f t="shared" ref="Q935" si="1701">$C934*Q934</f>
        <v>355.74261799999999</v>
      </c>
      <c r="R935" s="6">
        <f t="shared" ref="R935:AB935" si="1702">$C934*R934</f>
        <v>175.10646999999997</v>
      </c>
      <c r="S935" s="6">
        <f t="shared" si="1702"/>
        <v>38.707745999999993</v>
      </c>
      <c r="T935" s="6">
        <f t="shared" si="1702"/>
        <v>497.67101999999994</v>
      </c>
      <c r="U935" s="6">
        <f t="shared" si="1702"/>
        <v>164.04711399999999</v>
      </c>
      <c r="V935" s="6">
        <f t="shared" si="1702"/>
        <v>338.23197099999999</v>
      </c>
      <c r="W935" s="6">
        <f t="shared" si="1702"/>
        <v>435.00133599999992</v>
      </c>
      <c r="X935" s="6">
        <f t="shared" si="1702"/>
        <v>588.91070699999989</v>
      </c>
      <c r="Y935" s="6">
        <f t="shared" si="1702"/>
        <v>23.961937999999996</v>
      </c>
      <c r="Z935" s="6">
        <f t="shared" si="1702"/>
        <v>0</v>
      </c>
      <c r="AA935" s="6">
        <f t="shared" si="1702"/>
        <v>7.3729040000000001</v>
      </c>
      <c r="AB935" s="6">
        <f t="shared" si="1702"/>
        <v>0</v>
      </c>
      <c r="AC935" s="67"/>
      <c r="AD935" s="55"/>
    </row>
    <row r="936" spans="1:30" s="52" customFormat="1">
      <c r="A936" s="96" t="s">
        <v>458</v>
      </c>
      <c r="B936" s="29">
        <f>221187/2</f>
        <v>110593.5</v>
      </c>
      <c r="C936" s="190">
        <f t="shared" si="1684"/>
        <v>9216.1299999999992</v>
      </c>
      <c r="D936" s="5">
        <v>3.9399999999999998E-2</v>
      </c>
      <c r="E936" s="5"/>
      <c r="F936" s="5">
        <v>3.3E-3</v>
      </c>
      <c r="G936" s="5"/>
      <c r="H936" s="5">
        <v>0.34539999999999998</v>
      </c>
      <c r="I936" s="5"/>
      <c r="J936" s="5"/>
      <c r="K936" s="5"/>
      <c r="L936" s="5"/>
      <c r="M936" s="5">
        <v>0.1469</v>
      </c>
      <c r="N936" s="5">
        <v>3.0000000000000001E-3</v>
      </c>
      <c r="O936" s="5"/>
      <c r="P936" s="5"/>
      <c r="Q936" s="5">
        <v>9.4299999999999995E-2</v>
      </c>
      <c r="R936" s="5">
        <v>2.1600000000000001E-2</v>
      </c>
      <c r="S936" s="5">
        <v>8.9999999999999993E-3</v>
      </c>
      <c r="T936" s="5">
        <v>0.1052</v>
      </c>
      <c r="U936" s="5"/>
      <c r="V936" s="5">
        <v>2.4400000000000002E-2</v>
      </c>
      <c r="W936" s="5">
        <v>5.5E-2</v>
      </c>
      <c r="X936" s="5">
        <v>0.14710000000000001</v>
      </c>
      <c r="Y936" s="5">
        <v>5.4000000000000003E-3</v>
      </c>
      <c r="Z936" s="5"/>
      <c r="AA936" s="5"/>
      <c r="AB936" s="5"/>
      <c r="AC936" s="67"/>
      <c r="AD936" s="55"/>
    </row>
    <row r="937" spans="1:30" s="52" customFormat="1">
      <c r="A937" s="97"/>
      <c r="B937" s="12"/>
      <c r="C937" s="190"/>
      <c r="D937" s="6">
        <f t="shared" ref="D937" si="1703">$C936*D936</f>
        <v>363.11552199999994</v>
      </c>
      <c r="E937" s="6">
        <f t="shared" ref="E937" si="1704">$C936*E936</f>
        <v>0</v>
      </c>
      <c r="F937" s="6">
        <f t="shared" ref="F937:O937" si="1705">$C936*F936</f>
        <v>30.413228999999998</v>
      </c>
      <c r="G937" s="6">
        <f t="shared" si="1705"/>
        <v>0</v>
      </c>
      <c r="H937" s="6">
        <f t="shared" si="1705"/>
        <v>3183.2513019999997</v>
      </c>
      <c r="I937" s="6">
        <f t="shared" si="1705"/>
        <v>0</v>
      </c>
      <c r="J937" s="6">
        <f t="shared" si="1705"/>
        <v>0</v>
      </c>
      <c r="K937" s="6">
        <f t="shared" si="1705"/>
        <v>0</v>
      </c>
      <c r="L937" s="6">
        <f t="shared" si="1705"/>
        <v>0</v>
      </c>
      <c r="M937" s="6">
        <f t="shared" si="1705"/>
        <v>1353.8494969999999</v>
      </c>
      <c r="N937" s="6">
        <f t="shared" si="1705"/>
        <v>27.648389999999999</v>
      </c>
      <c r="O937" s="6">
        <f t="shared" si="1705"/>
        <v>0</v>
      </c>
      <c r="P937" s="6">
        <f t="shared" ref="P937" si="1706">$C936*P936</f>
        <v>0</v>
      </c>
      <c r="Q937" s="6">
        <f t="shared" ref="Q937" si="1707">$C936*Q936</f>
        <v>869.08105899999987</v>
      </c>
      <c r="R937" s="6">
        <f t="shared" ref="R937:AB937" si="1708">$C936*R936</f>
        <v>199.06840800000001</v>
      </c>
      <c r="S937" s="6">
        <f t="shared" si="1708"/>
        <v>82.94516999999999</v>
      </c>
      <c r="T937" s="6">
        <f t="shared" si="1708"/>
        <v>969.53687599999989</v>
      </c>
      <c r="U937" s="6">
        <f t="shared" si="1708"/>
        <v>0</v>
      </c>
      <c r="V937" s="6">
        <f t="shared" si="1708"/>
        <v>224.873572</v>
      </c>
      <c r="W937" s="6">
        <f t="shared" si="1708"/>
        <v>506.88714999999996</v>
      </c>
      <c r="X937" s="6">
        <f t="shared" si="1708"/>
        <v>1355.6927229999999</v>
      </c>
      <c r="Y937" s="6">
        <f t="shared" si="1708"/>
        <v>49.767102000000001</v>
      </c>
      <c r="Z937" s="6">
        <f t="shared" si="1708"/>
        <v>0</v>
      </c>
      <c r="AA937" s="6">
        <f t="shared" si="1708"/>
        <v>0</v>
      </c>
      <c r="AB937" s="6">
        <f t="shared" si="1708"/>
        <v>0</v>
      </c>
      <c r="AC937" s="67"/>
      <c r="AD937" s="55"/>
    </row>
    <row r="938" spans="1:30" s="52" customFormat="1">
      <c r="A938" s="96" t="s">
        <v>146</v>
      </c>
      <c r="B938" s="29">
        <f>221187/2</f>
        <v>110593.5</v>
      </c>
      <c r="C938" s="190">
        <f t="shared" si="1684"/>
        <v>9216.1299999999992</v>
      </c>
      <c r="D938" s="38">
        <v>1.6500000000000001E-2</v>
      </c>
      <c r="E938" s="38">
        <v>0.1368</v>
      </c>
      <c r="F938" s="38">
        <v>5.7599999999999998E-2</v>
      </c>
      <c r="G938" s="38">
        <v>8.0399999999999999E-2</v>
      </c>
      <c r="H938" s="38">
        <v>4.1099999999999998E-2</v>
      </c>
      <c r="I938" s="38">
        <v>0.13389999999999999</v>
      </c>
      <c r="J938" s="38">
        <v>2.12E-2</v>
      </c>
      <c r="K938" s="38">
        <v>3.2500000000000001E-2</v>
      </c>
      <c r="L938" s="38">
        <v>1.7100000000000001E-2</v>
      </c>
      <c r="M938" s="38">
        <v>2.5999999999999999E-2</v>
      </c>
      <c r="N938" s="38">
        <v>0.13320000000000001</v>
      </c>
      <c r="O938" s="38">
        <v>1.89E-2</v>
      </c>
      <c r="P938" s="38">
        <v>0</v>
      </c>
      <c r="Q938" s="38">
        <v>3.8600000000000002E-2</v>
      </c>
      <c r="R938" s="38">
        <v>1.9E-2</v>
      </c>
      <c r="S938" s="38">
        <v>4.1999999999999997E-3</v>
      </c>
      <c r="T938" s="38">
        <v>5.3999999999999999E-2</v>
      </c>
      <c r="U938" s="38">
        <v>1.78E-2</v>
      </c>
      <c r="V938" s="38">
        <v>3.6700000000000003E-2</v>
      </c>
      <c r="W938" s="38">
        <v>4.7199999999999999E-2</v>
      </c>
      <c r="X938" s="38">
        <v>6.3899999999999998E-2</v>
      </c>
      <c r="Y938" s="38">
        <v>2.5999999999999999E-3</v>
      </c>
      <c r="Z938" s="5">
        <v>0</v>
      </c>
      <c r="AA938" s="5">
        <v>8.0000000000000004E-4</v>
      </c>
      <c r="AB938" s="5">
        <v>0</v>
      </c>
      <c r="AC938" s="67"/>
      <c r="AD938" s="55"/>
    </row>
    <row r="939" spans="1:30" s="52" customFormat="1">
      <c r="A939" s="97"/>
      <c r="B939" s="30"/>
      <c r="C939" s="190"/>
      <c r="D939" s="6">
        <f t="shared" ref="D939" si="1709">$C938*D938</f>
        <v>152.06614500000001</v>
      </c>
      <c r="E939" s="6">
        <f t="shared" ref="E939" si="1710">$C938*E938</f>
        <v>1260.766584</v>
      </c>
      <c r="F939" s="6">
        <f t="shared" ref="F939:O939" si="1711">$C938*F938</f>
        <v>530.84908799999994</v>
      </c>
      <c r="G939" s="6">
        <f t="shared" si="1711"/>
        <v>740.97685199999989</v>
      </c>
      <c r="H939" s="6">
        <f t="shared" si="1711"/>
        <v>378.78294299999993</v>
      </c>
      <c r="I939" s="6">
        <f t="shared" si="1711"/>
        <v>1234.0398069999999</v>
      </c>
      <c r="J939" s="6">
        <f t="shared" si="1711"/>
        <v>195.38195599999997</v>
      </c>
      <c r="K939" s="6">
        <f t="shared" si="1711"/>
        <v>299.524225</v>
      </c>
      <c r="L939" s="6">
        <f t="shared" si="1711"/>
        <v>157.595823</v>
      </c>
      <c r="M939" s="6">
        <f t="shared" si="1711"/>
        <v>239.61937999999998</v>
      </c>
      <c r="N939" s="6">
        <f t="shared" si="1711"/>
        <v>1227.588516</v>
      </c>
      <c r="O939" s="6">
        <f t="shared" si="1711"/>
        <v>174.18485699999999</v>
      </c>
      <c r="P939" s="6">
        <f t="shared" ref="P939" si="1712">$C938*P938</f>
        <v>0</v>
      </c>
      <c r="Q939" s="6">
        <f t="shared" ref="Q939" si="1713">$C938*Q938</f>
        <v>355.74261799999999</v>
      </c>
      <c r="R939" s="6">
        <f t="shared" ref="R939:AB939" si="1714">$C938*R938</f>
        <v>175.10646999999997</v>
      </c>
      <c r="S939" s="6">
        <f t="shared" si="1714"/>
        <v>38.707745999999993</v>
      </c>
      <c r="T939" s="6">
        <f t="shared" si="1714"/>
        <v>497.67101999999994</v>
      </c>
      <c r="U939" s="6">
        <f t="shared" si="1714"/>
        <v>164.04711399999999</v>
      </c>
      <c r="V939" s="6">
        <f t="shared" si="1714"/>
        <v>338.23197099999999</v>
      </c>
      <c r="W939" s="6">
        <f t="shared" si="1714"/>
        <v>435.00133599999992</v>
      </c>
      <c r="X939" s="6">
        <f t="shared" si="1714"/>
        <v>588.91070699999989</v>
      </c>
      <c r="Y939" s="6">
        <f t="shared" si="1714"/>
        <v>23.961937999999996</v>
      </c>
      <c r="Z939" s="6">
        <f t="shared" si="1714"/>
        <v>0</v>
      </c>
      <c r="AA939" s="6">
        <f t="shared" si="1714"/>
        <v>7.3729040000000001</v>
      </c>
      <c r="AB939" s="6">
        <f t="shared" si="1714"/>
        <v>0</v>
      </c>
      <c r="AC939" s="67"/>
      <c r="AD939" s="55"/>
    </row>
    <row r="940" spans="1:30" s="52" customFormat="1">
      <c r="A940" s="96" t="s">
        <v>459</v>
      </c>
      <c r="B940" s="29">
        <f>221187/2</f>
        <v>110593.5</v>
      </c>
      <c r="C940" s="190">
        <f t="shared" si="1684"/>
        <v>9216.1299999999992</v>
      </c>
      <c r="D940" s="5">
        <v>3.9399999999999998E-2</v>
      </c>
      <c r="E940" s="5"/>
      <c r="F940" s="5">
        <v>3.3E-3</v>
      </c>
      <c r="G940" s="5"/>
      <c r="H940" s="5">
        <v>0.34539999999999998</v>
      </c>
      <c r="I940" s="5"/>
      <c r="J940" s="5"/>
      <c r="K940" s="5"/>
      <c r="L940" s="5"/>
      <c r="M940" s="5">
        <v>0.1469</v>
      </c>
      <c r="N940" s="5">
        <v>3.0000000000000001E-3</v>
      </c>
      <c r="O940" s="5"/>
      <c r="P940" s="5"/>
      <c r="Q940" s="5">
        <v>9.4299999999999995E-2</v>
      </c>
      <c r="R940" s="5">
        <v>2.1600000000000001E-2</v>
      </c>
      <c r="S940" s="5">
        <v>8.9999999999999993E-3</v>
      </c>
      <c r="T940" s="5">
        <v>0.1052</v>
      </c>
      <c r="U940" s="5"/>
      <c r="V940" s="5">
        <v>2.4400000000000002E-2</v>
      </c>
      <c r="W940" s="5">
        <v>5.5E-2</v>
      </c>
      <c r="X940" s="5">
        <v>0.14710000000000001</v>
      </c>
      <c r="Y940" s="5">
        <v>5.4000000000000003E-3</v>
      </c>
      <c r="Z940" s="5"/>
      <c r="AA940" s="5"/>
      <c r="AB940" s="5"/>
      <c r="AC940" s="67"/>
      <c r="AD940" s="55"/>
    </row>
    <row r="941" spans="1:30" s="52" customFormat="1">
      <c r="A941" s="97"/>
      <c r="B941" s="12"/>
      <c r="C941" s="190"/>
      <c r="D941" s="6">
        <f t="shared" ref="D941" si="1715">$C940*D940</f>
        <v>363.11552199999994</v>
      </c>
      <c r="E941" s="6">
        <f t="shared" ref="E941" si="1716">$C940*E940</f>
        <v>0</v>
      </c>
      <c r="F941" s="6">
        <f t="shared" ref="F941:O941" si="1717">$C940*F940</f>
        <v>30.413228999999998</v>
      </c>
      <c r="G941" s="6">
        <f t="shared" si="1717"/>
        <v>0</v>
      </c>
      <c r="H941" s="6">
        <f t="shared" si="1717"/>
        <v>3183.2513019999997</v>
      </c>
      <c r="I941" s="6">
        <f t="shared" si="1717"/>
        <v>0</v>
      </c>
      <c r="J941" s="6">
        <f t="shared" si="1717"/>
        <v>0</v>
      </c>
      <c r="K941" s="6">
        <f t="shared" si="1717"/>
        <v>0</v>
      </c>
      <c r="L941" s="6">
        <f t="shared" si="1717"/>
        <v>0</v>
      </c>
      <c r="M941" s="6">
        <f t="shared" si="1717"/>
        <v>1353.8494969999999</v>
      </c>
      <c r="N941" s="6">
        <f t="shared" si="1717"/>
        <v>27.648389999999999</v>
      </c>
      <c r="O941" s="6">
        <f t="shared" si="1717"/>
        <v>0</v>
      </c>
      <c r="P941" s="6">
        <f t="shared" ref="P941" si="1718">$C940*P940</f>
        <v>0</v>
      </c>
      <c r="Q941" s="6">
        <f t="shared" ref="Q941" si="1719">$C940*Q940</f>
        <v>869.08105899999987</v>
      </c>
      <c r="R941" s="6">
        <f t="shared" ref="R941:AB941" si="1720">$C940*R940</f>
        <v>199.06840800000001</v>
      </c>
      <c r="S941" s="6">
        <f t="shared" si="1720"/>
        <v>82.94516999999999</v>
      </c>
      <c r="T941" s="6">
        <f t="shared" si="1720"/>
        <v>969.53687599999989</v>
      </c>
      <c r="U941" s="6">
        <f t="shared" si="1720"/>
        <v>0</v>
      </c>
      <c r="V941" s="6">
        <f t="shared" si="1720"/>
        <v>224.873572</v>
      </c>
      <c r="W941" s="6">
        <f t="shared" si="1720"/>
        <v>506.88714999999996</v>
      </c>
      <c r="X941" s="6">
        <f t="shared" si="1720"/>
        <v>1355.6927229999999</v>
      </c>
      <c r="Y941" s="6">
        <f t="shared" si="1720"/>
        <v>49.767102000000001</v>
      </c>
      <c r="Z941" s="6">
        <f t="shared" si="1720"/>
        <v>0</v>
      </c>
      <c r="AA941" s="6">
        <f t="shared" si="1720"/>
        <v>0</v>
      </c>
      <c r="AB941" s="6">
        <f t="shared" si="1720"/>
        <v>0</v>
      </c>
      <c r="AC941" s="67"/>
      <c r="AD941" s="55"/>
    </row>
    <row r="942" spans="1:30" s="52" customFormat="1">
      <c r="A942" s="96" t="s">
        <v>147</v>
      </c>
      <c r="B942" s="75">
        <f>223498/2</f>
        <v>111749</v>
      </c>
      <c r="C942" s="190">
        <f t="shared" si="1684"/>
        <v>9312.42</v>
      </c>
      <c r="D942" s="38">
        <v>1.6500000000000001E-2</v>
      </c>
      <c r="E942" s="38">
        <v>0.1368</v>
      </c>
      <c r="F942" s="38">
        <v>5.7599999999999998E-2</v>
      </c>
      <c r="G942" s="38">
        <v>8.0399999999999999E-2</v>
      </c>
      <c r="H942" s="38">
        <v>4.1099999999999998E-2</v>
      </c>
      <c r="I942" s="38">
        <v>0.13389999999999999</v>
      </c>
      <c r="J942" s="38">
        <v>2.12E-2</v>
      </c>
      <c r="K942" s="38">
        <v>3.2500000000000001E-2</v>
      </c>
      <c r="L942" s="38">
        <v>1.7100000000000001E-2</v>
      </c>
      <c r="M942" s="38">
        <v>2.5999999999999999E-2</v>
      </c>
      <c r="N942" s="38">
        <v>0.13320000000000001</v>
      </c>
      <c r="O942" s="38">
        <v>1.89E-2</v>
      </c>
      <c r="P942" s="38">
        <v>0</v>
      </c>
      <c r="Q942" s="38">
        <v>3.8600000000000002E-2</v>
      </c>
      <c r="R942" s="38">
        <v>1.9E-2</v>
      </c>
      <c r="S942" s="38">
        <v>4.1999999999999997E-3</v>
      </c>
      <c r="T942" s="38">
        <v>5.3999999999999999E-2</v>
      </c>
      <c r="U942" s="38">
        <v>1.78E-2</v>
      </c>
      <c r="V942" s="38">
        <v>3.6700000000000003E-2</v>
      </c>
      <c r="W942" s="38">
        <v>4.7199999999999999E-2</v>
      </c>
      <c r="X942" s="38">
        <v>6.3899999999999998E-2</v>
      </c>
      <c r="Y942" s="38">
        <v>2.5999999999999999E-3</v>
      </c>
      <c r="Z942" s="5">
        <v>0</v>
      </c>
      <c r="AA942" s="5">
        <v>8.0000000000000004E-4</v>
      </c>
      <c r="AB942" s="5">
        <v>0</v>
      </c>
      <c r="AC942" s="67"/>
      <c r="AD942" s="55"/>
    </row>
    <row r="943" spans="1:30" s="52" customFormat="1">
      <c r="A943" s="97"/>
      <c r="B943" s="30"/>
      <c r="C943" s="190"/>
      <c r="D943" s="6">
        <f t="shared" ref="D943" si="1721">$C942*D942</f>
        <v>153.65493000000001</v>
      </c>
      <c r="E943" s="6">
        <f t="shared" ref="E943" si="1722">$C942*E942</f>
        <v>1273.9390560000002</v>
      </c>
      <c r="F943" s="6">
        <f t="shared" ref="F943:O943" si="1723">$C942*F942</f>
        <v>536.39539200000002</v>
      </c>
      <c r="G943" s="6">
        <f t="shared" si="1723"/>
        <v>748.718568</v>
      </c>
      <c r="H943" s="6">
        <f t="shared" si="1723"/>
        <v>382.74046199999998</v>
      </c>
      <c r="I943" s="6">
        <f t="shared" si="1723"/>
        <v>1246.9330379999999</v>
      </c>
      <c r="J943" s="6">
        <f t="shared" si="1723"/>
        <v>197.423304</v>
      </c>
      <c r="K943" s="6">
        <f t="shared" si="1723"/>
        <v>302.65365000000003</v>
      </c>
      <c r="L943" s="6">
        <f t="shared" si="1723"/>
        <v>159.24238200000002</v>
      </c>
      <c r="M943" s="6">
        <f t="shared" si="1723"/>
        <v>242.12291999999999</v>
      </c>
      <c r="N943" s="6">
        <f t="shared" si="1723"/>
        <v>1240.414344</v>
      </c>
      <c r="O943" s="6">
        <f t="shared" si="1723"/>
        <v>176.004738</v>
      </c>
      <c r="P943" s="6">
        <f t="shared" ref="P943" si="1724">$C942*P942</f>
        <v>0</v>
      </c>
      <c r="Q943" s="6">
        <f t="shared" ref="Q943" si="1725">$C942*Q942</f>
        <v>359.45941200000004</v>
      </c>
      <c r="R943" s="6">
        <f t="shared" ref="R943:AB943" si="1726">$C942*R942</f>
        <v>176.93598</v>
      </c>
      <c r="S943" s="6">
        <f t="shared" si="1726"/>
        <v>39.112164</v>
      </c>
      <c r="T943" s="6">
        <f t="shared" si="1726"/>
        <v>502.87067999999999</v>
      </c>
      <c r="U943" s="6">
        <f t="shared" si="1726"/>
        <v>165.761076</v>
      </c>
      <c r="V943" s="6">
        <f t="shared" si="1726"/>
        <v>341.76581400000003</v>
      </c>
      <c r="W943" s="6">
        <f t="shared" si="1726"/>
        <v>439.546224</v>
      </c>
      <c r="X943" s="6">
        <f t="shared" si="1726"/>
        <v>595.06363799999997</v>
      </c>
      <c r="Y943" s="6">
        <f t="shared" si="1726"/>
        <v>24.212291999999998</v>
      </c>
      <c r="Z943" s="6">
        <f t="shared" si="1726"/>
        <v>0</v>
      </c>
      <c r="AA943" s="6">
        <f t="shared" si="1726"/>
        <v>7.4499360000000001</v>
      </c>
      <c r="AB943" s="6">
        <f t="shared" si="1726"/>
        <v>0</v>
      </c>
      <c r="AC943" s="67"/>
      <c r="AD943" s="55"/>
    </row>
    <row r="944" spans="1:30" s="52" customFormat="1">
      <c r="A944" s="96" t="s">
        <v>460</v>
      </c>
      <c r="B944" s="75">
        <f>223498/2</f>
        <v>111749</v>
      </c>
      <c r="C944" s="190">
        <f t="shared" si="1684"/>
        <v>9312.42</v>
      </c>
      <c r="D944" s="5">
        <v>3.9399999999999998E-2</v>
      </c>
      <c r="E944" s="5"/>
      <c r="F944" s="5">
        <v>3.3E-3</v>
      </c>
      <c r="G944" s="5"/>
      <c r="H944" s="5">
        <v>0.34539999999999998</v>
      </c>
      <c r="I944" s="5"/>
      <c r="J944" s="5"/>
      <c r="K944" s="5"/>
      <c r="L944" s="5"/>
      <c r="M944" s="5">
        <v>0.1469</v>
      </c>
      <c r="N944" s="5">
        <v>3.0000000000000001E-3</v>
      </c>
      <c r="O944" s="5"/>
      <c r="P944" s="5"/>
      <c r="Q944" s="5">
        <v>9.4299999999999995E-2</v>
      </c>
      <c r="R944" s="5">
        <v>2.1600000000000001E-2</v>
      </c>
      <c r="S944" s="5">
        <v>8.9999999999999993E-3</v>
      </c>
      <c r="T944" s="5">
        <v>0.1052</v>
      </c>
      <c r="U944" s="5"/>
      <c r="V944" s="5">
        <v>2.4400000000000002E-2</v>
      </c>
      <c r="W944" s="5">
        <v>5.5E-2</v>
      </c>
      <c r="X944" s="5">
        <v>0.14710000000000001</v>
      </c>
      <c r="Y944" s="5">
        <v>5.4000000000000003E-3</v>
      </c>
      <c r="Z944" s="5"/>
      <c r="AA944" s="5"/>
      <c r="AB944" s="5"/>
      <c r="AC944" s="67"/>
      <c r="AD944" s="55"/>
    </row>
    <row r="945" spans="1:30" s="52" customFormat="1">
      <c r="A945" s="97"/>
      <c r="B945" s="12"/>
      <c r="C945" s="190"/>
      <c r="D945" s="6">
        <f t="shared" ref="D945" si="1727">$C944*D944</f>
        <v>366.90934799999997</v>
      </c>
      <c r="E945" s="6">
        <f t="shared" ref="E945" si="1728">$C944*E944</f>
        <v>0</v>
      </c>
      <c r="F945" s="6">
        <f t="shared" ref="F945:O945" si="1729">$C944*F944</f>
        <v>30.730986000000001</v>
      </c>
      <c r="G945" s="6">
        <f t="shared" si="1729"/>
        <v>0</v>
      </c>
      <c r="H945" s="6">
        <f t="shared" si="1729"/>
        <v>3216.5098680000001</v>
      </c>
      <c r="I945" s="6">
        <f t="shared" si="1729"/>
        <v>0</v>
      </c>
      <c r="J945" s="6">
        <f t="shared" si="1729"/>
        <v>0</v>
      </c>
      <c r="K945" s="6">
        <f t="shared" si="1729"/>
        <v>0</v>
      </c>
      <c r="L945" s="6">
        <f t="shared" si="1729"/>
        <v>0</v>
      </c>
      <c r="M945" s="6">
        <f t="shared" si="1729"/>
        <v>1367.994498</v>
      </c>
      <c r="N945" s="6">
        <f t="shared" si="1729"/>
        <v>27.937260000000002</v>
      </c>
      <c r="O945" s="6">
        <f t="shared" si="1729"/>
        <v>0</v>
      </c>
      <c r="P945" s="6">
        <f t="shared" ref="P945" si="1730">$C944*P944</f>
        <v>0</v>
      </c>
      <c r="Q945" s="6">
        <f t="shared" ref="Q945" si="1731">$C944*Q944</f>
        <v>878.16120599999999</v>
      </c>
      <c r="R945" s="6">
        <f t="shared" ref="R945:AB945" si="1732">$C944*R944</f>
        <v>201.14827200000002</v>
      </c>
      <c r="S945" s="6">
        <f t="shared" si="1732"/>
        <v>83.811779999999999</v>
      </c>
      <c r="T945" s="6">
        <f t="shared" si="1732"/>
        <v>979.66658400000006</v>
      </c>
      <c r="U945" s="6">
        <f t="shared" si="1732"/>
        <v>0</v>
      </c>
      <c r="V945" s="6">
        <f t="shared" si="1732"/>
        <v>227.22304800000001</v>
      </c>
      <c r="W945" s="6">
        <f t="shared" si="1732"/>
        <v>512.18309999999997</v>
      </c>
      <c r="X945" s="6">
        <f t="shared" si="1732"/>
        <v>1369.856982</v>
      </c>
      <c r="Y945" s="6">
        <f t="shared" si="1732"/>
        <v>50.287068000000005</v>
      </c>
      <c r="Z945" s="6">
        <f t="shared" si="1732"/>
        <v>0</v>
      </c>
      <c r="AA945" s="6">
        <f t="shared" si="1732"/>
        <v>0</v>
      </c>
      <c r="AB945" s="6">
        <f t="shared" si="1732"/>
        <v>0</v>
      </c>
      <c r="AC945" s="67"/>
      <c r="AD945" s="55"/>
    </row>
    <row r="946" spans="1:30" s="52" customFormat="1">
      <c r="A946" s="96" t="s">
        <v>148</v>
      </c>
      <c r="B946" s="189">
        <v>1898322</v>
      </c>
      <c r="C946" s="190">
        <f t="shared" si="1684"/>
        <v>158193.5</v>
      </c>
      <c r="D946" s="5"/>
      <c r="E946" s="5"/>
      <c r="F946" s="5">
        <v>1.6799999999999999E-2</v>
      </c>
      <c r="G946" s="5"/>
      <c r="H946" s="5">
        <v>1.83E-2</v>
      </c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>
        <v>0.96489999999999998</v>
      </c>
      <c r="W946" s="5"/>
      <c r="X946" s="5"/>
      <c r="Y946" s="5"/>
      <c r="Z946" s="5"/>
      <c r="AA946" s="5"/>
      <c r="AB946" s="5"/>
      <c r="AC946" s="67"/>
      <c r="AD946" s="55"/>
    </row>
    <row r="947" spans="1:30" s="52" customFormat="1">
      <c r="A947" s="97"/>
      <c r="B947" s="11"/>
      <c r="C947" s="190"/>
      <c r="D947" s="6">
        <f t="shared" ref="D947" si="1733">$C946*D946</f>
        <v>0</v>
      </c>
      <c r="E947" s="6">
        <f t="shared" ref="E947" si="1734">$C946*E946</f>
        <v>0</v>
      </c>
      <c r="F947" s="6">
        <f t="shared" ref="F947:AB947" si="1735">$C946*F946</f>
        <v>2657.6507999999999</v>
      </c>
      <c r="G947" s="6">
        <f t="shared" si="1735"/>
        <v>0</v>
      </c>
      <c r="H947" s="6">
        <f t="shared" si="1735"/>
        <v>2894.9410499999999</v>
      </c>
      <c r="I947" s="6">
        <f t="shared" si="1735"/>
        <v>0</v>
      </c>
      <c r="J947" s="6">
        <f t="shared" si="1735"/>
        <v>0</v>
      </c>
      <c r="K947" s="6">
        <f t="shared" si="1735"/>
        <v>0</v>
      </c>
      <c r="L947" s="6">
        <f t="shared" si="1735"/>
        <v>0</v>
      </c>
      <c r="M947" s="6">
        <f t="shared" si="1735"/>
        <v>0</v>
      </c>
      <c r="N947" s="6">
        <f t="shared" si="1735"/>
        <v>0</v>
      </c>
      <c r="O947" s="6">
        <f t="shared" si="1735"/>
        <v>0</v>
      </c>
      <c r="P947" s="6">
        <f t="shared" si="1735"/>
        <v>0</v>
      </c>
      <c r="Q947" s="6">
        <f t="shared" si="1735"/>
        <v>0</v>
      </c>
      <c r="R947" s="6">
        <f t="shared" si="1735"/>
        <v>0</v>
      </c>
      <c r="S947" s="6">
        <f t="shared" si="1735"/>
        <v>0</v>
      </c>
      <c r="T947" s="6">
        <f t="shared" si="1735"/>
        <v>0</v>
      </c>
      <c r="U947" s="6">
        <f t="shared" si="1735"/>
        <v>0</v>
      </c>
      <c r="V947" s="6">
        <f t="shared" si="1735"/>
        <v>152640.90815</v>
      </c>
      <c r="W947" s="6">
        <f t="shared" si="1735"/>
        <v>0</v>
      </c>
      <c r="X947" s="6">
        <f t="shared" si="1735"/>
        <v>0</v>
      </c>
      <c r="Y947" s="6">
        <f t="shared" si="1735"/>
        <v>0</v>
      </c>
      <c r="Z947" s="6">
        <f t="shared" si="1735"/>
        <v>0</v>
      </c>
      <c r="AA947" s="6">
        <f t="shared" si="1735"/>
        <v>0</v>
      </c>
      <c r="AB947" s="6">
        <f t="shared" si="1735"/>
        <v>0</v>
      </c>
      <c r="AC947" s="67"/>
      <c r="AD947" s="55"/>
    </row>
    <row r="948" spans="1:30" s="52" customFormat="1">
      <c r="A948" s="96" t="s">
        <v>149</v>
      </c>
      <c r="B948" s="189">
        <v>3532810</v>
      </c>
      <c r="C948" s="190">
        <f t="shared" si="1684"/>
        <v>294400.83</v>
      </c>
      <c r="D948" s="5"/>
      <c r="E948" s="5"/>
      <c r="F948" s="5">
        <v>3.5400000000000001E-2</v>
      </c>
      <c r="G948" s="5"/>
      <c r="H948" s="5">
        <v>7.3099999999999998E-2</v>
      </c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>
        <v>0.89149999999999996</v>
      </c>
      <c r="W948" s="5"/>
      <c r="X948" s="5"/>
      <c r="Y948" s="5"/>
      <c r="Z948" s="5"/>
      <c r="AA948" s="5"/>
      <c r="AB948" s="5"/>
      <c r="AC948" s="67"/>
      <c r="AD948" s="55"/>
    </row>
    <row r="949" spans="1:30" s="52" customFormat="1">
      <c r="A949" s="97"/>
      <c r="B949" s="11"/>
      <c r="C949" s="190"/>
      <c r="D949" s="6">
        <f t="shared" ref="D949" si="1736">$C948*D948</f>
        <v>0</v>
      </c>
      <c r="E949" s="6">
        <f t="shared" ref="E949" si="1737">$C948*E948</f>
        <v>0</v>
      </c>
      <c r="F949" s="6">
        <f t="shared" ref="F949:AB949" si="1738">$C948*F948</f>
        <v>10421.789382000001</v>
      </c>
      <c r="G949" s="6">
        <f t="shared" si="1738"/>
        <v>0</v>
      </c>
      <c r="H949" s="6">
        <f t="shared" si="1738"/>
        <v>21520.700672999999</v>
      </c>
      <c r="I949" s="6">
        <f t="shared" si="1738"/>
        <v>0</v>
      </c>
      <c r="J949" s="6">
        <f t="shared" si="1738"/>
        <v>0</v>
      </c>
      <c r="K949" s="6">
        <f t="shared" si="1738"/>
        <v>0</v>
      </c>
      <c r="L949" s="6">
        <f t="shared" si="1738"/>
        <v>0</v>
      </c>
      <c r="M949" s="6">
        <f t="shared" si="1738"/>
        <v>0</v>
      </c>
      <c r="N949" s="6">
        <f t="shared" si="1738"/>
        <v>0</v>
      </c>
      <c r="O949" s="6">
        <f t="shared" si="1738"/>
        <v>0</v>
      </c>
      <c r="P949" s="6">
        <f t="shared" si="1738"/>
        <v>0</v>
      </c>
      <c r="Q949" s="6">
        <f t="shared" si="1738"/>
        <v>0</v>
      </c>
      <c r="R949" s="6">
        <f t="shared" si="1738"/>
        <v>0</v>
      </c>
      <c r="S949" s="6">
        <f t="shared" si="1738"/>
        <v>0</v>
      </c>
      <c r="T949" s="6">
        <f t="shared" si="1738"/>
        <v>0</v>
      </c>
      <c r="U949" s="6">
        <f t="shared" si="1738"/>
        <v>0</v>
      </c>
      <c r="V949" s="6">
        <f t="shared" si="1738"/>
        <v>262458.33994500001</v>
      </c>
      <c r="W949" s="6">
        <f t="shared" si="1738"/>
        <v>0</v>
      </c>
      <c r="X949" s="6">
        <f t="shared" si="1738"/>
        <v>0</v>
      </c>
      <c r="Y949" s="6">
        <f t="shared" si="1738"/>
        <v>0</v>
      </c>
      <c r="Z949" s="6">
        <f t="shared" si="1738"/>
        <v>0</v>
      </c>
      <c r="AA949" s="6">
        <f t="shared" si="1738"/>
        <v>0</v>
      </c>
      <c r="AB949" s="6">
        <f t="shared" si="1738"/>
        <v>0</v>
      </c>
      <c r="AC949" s="67"/>
      <c r="AD949" s="55"/>
    </row>
    <row r="950" spans="1:30" s="52" customFormat="1">
      <c r="A950" s="96" t="s">
        <v>150</v>
      </c>
      <c r="B950" s="189">
        <v>6647900</v>
      </c>
      <c r="C950" s="190">
        <f t="shared" si="1684"/>
        <v>553991.67000000004</v>
      </c>
      <c r="D950" s="5">
        <v>7.7000000000000002E-3</v>
      </c>
      <c r="E950" s="5"/>
      <c r="F950" s="5"/>
      <c r="G950" s="5"/>
      <c r="H950" s="5">
        <v>0.1676</v>
      </c>
      <c r="I950" s="5"/>
      <c r="J950" s="5"/>
      <c r="K950" s="5"/>
      <c r="L950" s="5"/>
      <c r="M950" s="5">
        <v>1.2200000000000001E-2</v>
      </c>
      <c r="N950" s="5"/>
      <c r="O950" s="5"/>
      <c r="P950" s="5"/>
      <c r="Q950" s="5">
        <v>1.3899999999999999E-2</v>
      </c>
      <c r="R950" s="5">
        <v>5.8999999999999999E-3</v>
      </c>
      <c r="S950" s="5">
        <v>1.2999999999999999E-3</v>
      </c>
      <c r="T950" s="5">
        <v>2.1000000000000001E-2</v>
      </c>
      <c r="U950" s="5"/>
      <c r="V950" s="5">
        <v>0.74860000000000004</v>
      </c>
      <c r="W950" s="5"/>
      <c r="X950" s="5">
        <v>2.1000000000000001E-2</v>
      </c>
      <c r="Y950" s="5">
        <v>8.0000000000000004E-4</v>
      </c>
      <c r="Z950" s="5"/>
      <c r="AA950" s="5"/>
      <c r="AB950" s="5"/>
      <c r="AC950" s="67"/>
      <c r="AD950" s="55"/>
    </row>
    <row r="951" spans="1:30" s="52" customFormat="1">
      <c r="A951" s="97"/>
      <c r="B951" s="11"/>
      <c r="C951" s="190"/>
      <c r="D951" s="6">
        <f t="shared" ref="D951" si="1739">$C950*D950</f>
        <v>4265.7358590000003</v>
      </c>
      <c r="E951" s="6">
        <f t="shared" ref="E951" si="1740">$C950*E950</f>
        <v>0</v>
      </c>
      <c r="F951" s="6">
        <f t="shared" ref="F951:AB951" si="1741">$C950*F950</f>
        <v>0</v>
      </c>
      <c r="G951" s="6">
        <f t="shared" si="1741"/>
        <v>0</v>
      </c>
      <c r="H951" s="6">
        <f t="shared" si="1741"/>
        <v>92849.003892000008</v>
      </c>
      <c r="I951" s="6">
        <f t="shared" si="1741"/>
        <v>0</v>
      </c>
      <c r="J951" s="6">
        <f t="shared" si="1741"/>
        <v>0</v>
      </c>
      <c r="K951" s="6">
        <f t="shared" si="1741"/>
        <v>0</v>
      </c>
      <c r="L951" s="6">
        <f t="shared" si="1741"/>
        <v>0</v>
      </c>
      <c r="M951" s="6">
        <f t="shared" si="1741"/>
        <v>6758.6983740000005</v>
      </c>
      <c r="N951" s="6">
        <f t="shared" si="1741"/>
        <v>0</v>
      </c>
      <c r="O951" s="6">
        <f t="shared" si="1741"/>
        <v>0</v>
      </c>
      <c r="P951" s="6">
        <f t="shared" si="1741"/>
        <v>0</v>
      </c>
      <c r="Q951" s="6">
        <f t="shared" si="1741"/>
        <v>7700.4842129999997</v>
      </c>
      <c r="R951" s="6">
        <f t="shared" si="1741"/>
        <v>3268.5508530000002</v>
      </c>
      <c r="S951" s="6">
        <f t="shared" si="1741"/>
        <v>720.18917099999999</v>
      </c>
      <c r="T951" s="6">
        <f t="shared" si="1741"/>
        <v>11633.825070000001</v>
      </c>
      <c r="U951" s="6">
        <f t="shared" si="1741"/>
        <v>0</v>
      </c>
      <c r="V951" s="6">
        <f t="shared" si="1741"/>
        <v>414718.16416200006</v>
      </c>
      <c r="W951" s="6">
        <f t="shared" si="1741"/>
        <v>0</v>
      </c>
      <c r="X951" s="6">
        <f t="shared" si="1741"/>
        <v>11633.825070000001</v>
      </c>
      <c r="Y951" s="6">
        <f t="shared" si="1741"/>
        <v>443.19333600000004</v>
      </c>
      <c r="Z951" s="6">
        <f t="shared" si="1741"/>
        <v>0</v>
      </c>
      <c r="AA951" s="6">
        <f t="shared" si="1741"/>
        <v>0</v>
      </c>
      <c r="AB951" s="6">
        <f t="shared" si="1741"/>
        <v>0</v>
      </c>
      <c r="AC951" s="67"/>
      <c r="AD951" s="55"/>
    </row>
    <row r="952" spans="1:30" s="52" customFormat="1">
      <c r="A952" s="96" t="s">
        <v>151</v>
      </c>
      <c r="B952" s="189">
        <v>593164</v>
      </c>
      <c r="C952" s="190">
        <f t="shared" si="1684"/>
        <v>49430.33</v>
      </c>
      <c r="D952" s="5"/>
      <c r="E952" s="5"/>
      <c r="F952" s="5"/>
      <c r="G952" s="5"/>
      <c r="H952" s="5">
        <v>0.30570000000000003</v>
      </c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>
        <v>0.69430000000000003</v>
      </c>
      <c r="W952" s="5"/>
      <c r="X952" s="5"/>
      <c r="Y952" s="5"/>
      <c r="Z952" s="5"/>
      <c r="AA952" s="5"/>
      <c r="AB952" s="5"/>
      <c r="AC952" s="67"/>
      <c r="AD952" s="55"/>
    </row>
    <row r="953" spans="1:30" s="52" customFormat="1">
      <c r="A953" s="97"/>
      <c r="B953" s="11"/>
      <c r="C953" s="190"/>
      <c r="D953" s="6">
        <f t="shared" ref="D953" si="1742">$C952*D952</f>
        <v>0</v>
      </c>
      <c r="E953" s="6">
        <f t="shared" ref="E953" si="1743">$C952*E952</f>
        <v>0</v>
      </c>
      <c r="F953" s="6">
        <f t="shared" ref="F953:AB953" si="1744">$C952*F952</f>
        <v>0</v>
      </c>
      <c r="G953" s="6">
        <f t="shared" si="1744"/>
        <v>0</v>
      </c>
      <c r="H953" s="6">
        <f t="shared" si="1744"/>
        <v>15110.851881000002</v>
      </c>
      <c r="I953" s="6">
        <f t="shared" si="1744"/>
        <v>0</v>
      </c>
      <c r="J953" s="6">
        <f t="shared" si="1744"/>
        <v>0</v>
      </c>
      <c r="K953" s="6">
        <f t="shared" si="1744"/>
        <v>0</v>
      </c>
      <c r="L953" s="6">
        <f t="shared" si="1744"/>
        <v>0</v>
      </c>
      <c r="M953" s="6">
        <f t="shared" si="1744"/>
        <v>0</v>
      </c>
      <c r="N953" s="6">
        <f t="shared" si="1744"/>
        <v>0</v>
      </c>
      <c r="O953" s="6">
        <f t="shared" si="1744"/>
        <v>0</v>
      </c>
      <c r="P953" s="6">
        <f t="shared" si="1744"/>
        <v>0</v>
      </c>
      <c r="Q953" s="6">
        <f t="shared" si="1744"/>
        <v>0</v>
      </c>
      <c r="R953" s="6">
        <f t="shared" si="1744"/>
        <v>0</v>
      </c>
      <c r="S953" s="6">
        <f t="shared" si="1744"/>
        <v>0</v>
      </c>
      <c r="T953" s="6">
        <f t="shared" si="1744"/>
        <v>0</v>
      </c>
      <c r="U953" s="6">
        <f t="shared" si="1744"/>
        <v>0</v>
      </c>
      <c r="V953" s="6">
        <f t="shared" si="1744"/>
        <v>34319.478118999999</v>
      </c>
      <c r="W953" s="6">
        <f t="shared" si="1744"/>
        <v>0</v>
      </c>
      <c r="X953" s="6">
        <f t="shared" si="1744"/>
        <v>0</v>
      </c>
      <c r="Y953" s="6">
        <f t="shared" si="1744"/>
        <v>0</v>
      </c>
      <c r="Z953" s="6">
        <f t="shared" si="1744"/>
        <v>0</v>
      </c>
      <c r="AA953" s="6">
        <f t="shared" si="1744"/>
        <v>0</v>
      </c>
      <c r="AB953" s="6">
        <f t="shared" si="1744"/>
        <v>0</v>
      </c>
      <c r="AC953" s="67"/>
      <c r="AD953" s="55"/>
    </row>
    <row r="954" spans="1:30" s="52" customFormat="1">
      <c r="A954" s="96" t="s">
        <v>154</v>
      </c>
      <c r="B954" s="189">
        <v>2345755</v>
      </c>
      <c r="C954" s="190">
        <f t="shared" si="1684"/>
        <v>195479.58</v>
      </c>
      <c r="D954" s="5"/>
      <c r="E954" s="5"/>
      <c r="F954" s="5">
        <v>5.67E-2</v>
      </c>
      <c r="G954" s="5"/>
      <c r="H954" s="5">
        <v>0.29680000000000001</v>
      </c>
      <c r="I954" s="5"/>
      <c r="J954" s="5"/>
      <c r="K954" s="5"/>
      <c r="L954" s="5"/>
      <c r="M954" s="5"/>
      <c r="N954" s="37">
        <v>0.1091</v>
      </c>
      <c r="O954" s="5"/>
      <c r="P954" s="5"/>
      <c r="Q954" s="5"/>
      <c r="R954" s="5"/>
      <c r="S954" s="5"/>
      <c r="T954" s="5"/>
      <c r="U954" s="5"/>
      <c r="V954" s="5">
        <v>0.53739999999999999</v>
      </c>
      <c r="W954" s="5"/>
      <c r="X954" s="5"/>
      <c r="Y954" s="5"/>
      <c r="Z954" s="5"/>
      <c r="AA954" s="5"/>
      <c r="AB954" s="5"/>
      <c r="AC954" s="67"/>
      <c r="AD954" s="55"/>
    </row>
    <row r="955" spans="1:30" s="52" customFormat="1">
      <c r="A955" s="97"/>
      <c r="B955" s="12"/>
      <c r="C955" s="190"/>
      <c r="D955" s="6">
        <f t="shared" ref="D955" si="1745">$C954*D954</f>
        <v>0</v>
      </c>
      <c r="E955" s="6">
        <f t="shared" ref="E955" si="1746">$C954*E954</f>
        <v>0</v>
      </c>
      <c r="F955" s="6">
        <f t="shared" ref="F955:AB955" si="1747">$C954*F954</f>
        <v>11083.692186</v>
      </c>
      <c r="G955" s="6">
        <f t="shared" si="1747"/>
        <v>0</v>
      </c>
      <c r="H955" s="6">
        <f t="shared" si="1747"/>
        <v>58018.339344</v>
      </c>
      <c r="I955" s="6">
        <f t="shared" si="1747"/>
        <v>0</v>
      </c>
      <c r="J955" s="6">
        <f t="shared" si="1747"/>
        <v>0</v>
      </c>
      <c r="K955" s="6">
        <f t="shared" si="1747"/>
        <v>0</v>
      </c>
      <c r="L955" s="6">
        <f t="shared" si="1747"/>
        <v>0</v>
      </c>
      <c r="M955" s="6">
        <f t="shared" si="1747"/>
        <v>0</v>
      </c>
      <c r="N955" s="6">
        <f t="shared" si="1747"/>
        <v>21326.822177999999</v>
      </c>
      <c r="O955" s="6">
        <f t="shared" si="1747"/>
        <v>0</v>
      </c>
      <c r="P955" s="6">
        <f t="shared" si="1747"/>
        <v>0</v>
      </c>
      <c r="Q955" s="6">
        <f t="shared" si="1747"/>
        <v>0</v>
      </c>
      <c r="R955" s="6">
        <f t="shared" si="1747"/>
        <v>0</v>
      </c>
      <c r="S955" s="6">
        <f t="shared" si="1747"/>
        <v>0</v>
      </c>
      <c r="T955" s="6">
        <f t="shared" si="1747"/>
        <v>0</v>
      </c>
      <c r="U955" s="6">
        <f t="shared" si="1747"/>
        <v>0</v>
      </c>
      <c r="V955" s="6">
        <f t="shared" si="1747"/>
        <v>105050.72629199999</v>
      </c>
      <c r="W955" s="6">
        <f t="shared" si="1747"/>
        <v>0</v>
      </c>
      <c r="X955" s="6">
        <f t="shared" si="1747"/>
        <v>0</v>
      </c>
      <c r="Y955" s="6">
        <f t="shared" si="1747"/>
        <v>0</v>
      </c>
      <c r="Z955" s="6">
        <f t="shared" si="1747"/>
        <v>0</v>
      </c>
      <c r="AA955" s="6">
        <f t="shared" si="1747"/>
        <v>0</v>
      </c>
      <c r="AB955" s="6">
        <f t="shared" si="1747"/>
        <v>0</v>
      </c>
      <c r="AC955" s="67"/>
      <c r="AD955" s="55"/>
    </row>
    <row r="956" spans="1:30" s="52" customFormat="1">
      <c r="A956" s="96" t="s">
        <v>188</v>
      </c>
      <c r="B956" s="189">
        <v>3644030</v>
      </c>
      <c r="C956" s="190">
        <f t="shared" si="1684"/>
        <v>303669.17</v>
      </c>
      <c r="D956" s="5"/>
      <c r="E956" s="5"/>
      <c r="F956" s="5"/>
      <c r="G956" s="5"/>
      <c r="H956" s="5">
        <v>0.1933</v>
      </c>
      <c r="I956" s="5"/>
      <c r="J956" s="5"/>
      <c r="K956" s="5"/>
      <c r="L956" s="5"/>
      <c r="M956" s="5"/>
      <c r="N956" s="37">
        <v>0.17</v>
      </c>
      <c r="O956" s="5"/>
      <c r="P956" s="5"/>
      <c r="Q956" s="5"/>
      <c r="R956" s="5"/>
      <c r="S956" s="5"/>
      <c r="T956" s="5"/>
      <c r="U956" s="5"/>
      <c r="V956" s="5">
        <v>0.63670000000000004</v>
      </c>
      <c r="W956" s="5"/>
      <c r="X956" s="5"/>
      <c r="Y956" s="5"/>
      <c r="Z956" s="5"/>
      <c r="AA956" s="5"/>
      <c r="AB956" s="5"/>
      <c r="AC956" s="67"/>
      <c r="AD956" s="55"/>
    </row>
    <row r="957" spans="1:30" s="52" customFormat="1">
      <c r="A957" s="97"/>
      <c r="B957" s="12"/>
      <c r="C957" s="190"/>
      <c r="D957" s="6">
        <f t="shared" ref="D957" si="1748">$C956*D956</f>
        <v>0</v>
      </c>
      <c r="E957" s="6">
        <f t="shared" ref="E957" si="1749">$C956*E956</f>
        <v>0</v>
      </c>
      <c r="F957" s="6">
        <f t="shared" ref="F957:N957" si="1750">$C956*F956</f>
        <v>0</v>
      </c>
      <c r="G957" s="6">
        <f t="shared" si="1750"/>
        <v>0</v>
      </c>
      <c r="H957" s="6">
        <f t="shared" si="1750"/>
        <v>58699.250560999993</v>
      </c>
      <c r="I957" s="6">
        <f t="shared" si="1750"/>
        <v>0</v>
      </c>
      <c r="J957" s="6">
        <f t="shared" si="1750"/>
        <v>0</v>
      </c>
      <c r="K957" s="6">
        <f t="shared" si="1750"/>
        <v>0</v>
      </c>
      <c r="L957" s="6">
        <f t="shared" si="1750"/>
        <v>0</v>
      </c>
      <c r="M957" s="6">
        <f t="shared" si="1750"/>
        <v>0</v>
      </c>
      <c r="N957" s="6">
        <f t="shared" si="1750"/>
        <v>51623.758900000001</v>
      </c>
      <c r="O957" s="6">
        <f t="shared" ref="O957" si="1751">$C956*O956</f>
        <v>0</v>
      </c>
      <c r="P957" s="6">
        <f t="shared" ref="P957" si="1752">$C956*P956</f>
        <v>0</v>
      </c>
      <c r="Q957" s="6">
        <f t="shared" ref="Q957:AB957" si="1753">$C956*Q956</f>
        <v>0</v>
      </c>
      <c r="R957" s="6">
        <f t="shared" si="1753"/>
        <v>0</v>
      </c>
      <c r="S957" s="6">
        <f t="shared" si="1753"/>
        <v>0</v>
      </c>
      <c r="T957" s="6">
        <f t="shared" si="1753"/>
        <v>0</v>
      </c>
      <c r="U957" s="6">
        <f t="shared" si="1753"/>
        <v>0</v>
      </c>
      <c r="V957" s="6">
        <f t="shared" si="1753"/>
        <v>193346.160539</v>
      </c>
      <c r="W957" s="6">
        <f t="shared" si="1753"/>
        <v>0</v>
      </c>
      <c r="X957" s="6">
        <f t="shared" si="1753"/>
        <v>0</v>
      </c>
      <c r="Y957" s="6">
        <f t="shared" si="1753"/>
        <v>0</v>
      </c>
      <c r="Z957" s="6">
        <f t="shared" si="1753"/>
        <v>0</v>
      </c>
      <c r="AA957" s="6">
        <f t="shared" si="1753"/>
        <v>0</v>
      </c>
      <c r="AB957" s="6">
        <f t="shared" si="1753"/>
        <v>0</v>
      </c>
      <c r="AC957" s="67"/>
      <c r="AD957" s="55"/>
    </row>
    <row r="958" spans="1:30" s="52" customFormat="1">
      <c r="A958" s="96" t="s">
        <v>187</v>
      </c>
      <c r="B958" s="189">
        <v>6299458</v>
      </c>
      <c r="C958" s="190">
        <f t="shared" si="1684"/>
        <v>524954.82999999996</v>
      </c>
      <c r="D958" s="5"/>
      <c r="E958" s="5"/>
      <c r="F958" s="5">
        <v>4.7399999999999998E-2</v>
      </c>
      <c r="G958" s="5"/>
      <c r="H958" s="5"/>
      <c r="I958" s="5"/>
      <c r="J958" s="5"/>
      <c r="K958" s="5"/>
      <c r="L958" s="5"/>
      <c r="M958" s="5"/>
      <c r="N958" s="37"/>
      <c r="O958" s="5"/>
      <c r="P958" s="5"/>
      <c r="Q958" s="5"/>
      <c r="R958" s="5"/>
      <c r="S958" s="5"/>
      <c r="T958" s="5"/>
      <c r="U958" s="5"/>
      <c r="V958" s="5">
        <v>0.9526</v>
      </c>
      <c r="W958" s="5"/>
      <c r="X958" s="5"/>
      <c r="Y958" s="5"/>
      <c r="Z958" s="5"/>
      <c r="AA958" s="5"/>
      <c r="AB958" s="5"/>
      <c r="AC958" s="67"/>
      <c r="AD958" s="55"/>
    </row>
    <row r="959" spans="1:30" s="52" customFormat="1">
      <c r="A959" s="97"/>
      <c r="B959" s="12"/>
      <c r="C959" s="190"/>
      <c r="D959" s="6">
        <f t="shared" ref="D959" si="1754">$C958*D958</f>
        <v>0</v>
      </c>
      <c r="E959" s="6">
        <f t="shared" ref="E959" si="1755">$C958*E958</f>
        <v>0</v>
      </c>
      <c r="F959" s="6">
        <f t="shared" ref="F959:N959" si="1756">$C958*F958</f>
        <v>24882.858941999995</v>
      </c>
      <c r="G959" s="6">
        <f t="shared" si="1756"/>
        <v>0</v>
      </c>
      <c r="H959" s="6">
        <f t="shared" si="1756"/>
        <v>0</v>
      </c>
      <c r="I959" s="6">
        <f t="shared" si="1756"/>
        <v>0</v>
      </c>
      <c r="J959" s="6">
        <f t="shared" si="1756"/>
        <v>0</v>
      </c>
      <c r="K959" s="6">
        <f t="shared" si="1756"/>
        <v>0</v>
      </c>
      <c r="L959" s="6">
        <f t="shared" si="1756"/>
        <v>0</v>
      </c>
      <c r="M959" s="6">
        <f t="shared" si="1756"/>
        <v>0</v>
      </c>
      <c r="N959" s="6">
        <f t="shared" si="1756"/>
        <v>0</v>
      </c>
      <c r="O959" s="6">
        <f t="shared" ref="O959" si="1757">$C958*O958</f>
        <v>0</v>
      </c>
      <c r="P959" s="6">
        <f t="shared" ref="P959" si="1758">$C958*P958</f>
        <v>0</v>
      </c>
      <c r="Q959" s="6">
        <f t="shared" ref="Q959:AB959" si="1759">$C958*Q958</f>
        <v>0</v>
      </c>
      <c r="R959" s="6">
        <f t="shared" si="1759"/>
        <v>0</v>
      </c>
      <c r="S959" s="6">
        <f t="shared" si="1759"/>
        <v>0</v>
      </c>
      <c r="T959" s="6">
        <f t="shared" si="1759"/>
        <v>0</v>
      </c>
      <c r="U959" s="6">
        <f t="shared" si="1759"/>
        <v>0</v>
      </c>
      <c r="V959" s="6">
        <f t="shared" si="1759"/>
        <v>500071.97105799994</v>
      </c>
      <c r="W959" s="6">
        <f t="shared" si="1759"/>
        <v>0</v>
      </c>
      <c r="X959" s="6">
        <f t="shared" si="1759"/>
        <v>0</v>
      </c>
      <c r="Y959" s="6">
        <f t="shared" si="1759"/>
        <v>0</v>
      </c>
      <c r="Z959" s="6">
        <f t="shared" si="1759"/>
        <v>0</v>
      </c>
      <c r="AA959" s="6">
        <f t="shared" si="1759"/>
        <v>0</v>
      </c>
      <c r="AB959" s="6">
        <f t="shared" si="1759"/>
        <v>0</v>
      </c>
      <c r="AC959" s="67"/>
      <c r="AD959" s="55"/>
    </row>
    <row r="960" spans="1:30" s="52" customFormat="1">
      <c r="A960" s="96" t="s">
        <v>242</v>
      </c>
      <c r="B960" s="189">
        <v>1059611</v>
      </c>
      <c r="C960" s="190">
        <f t="shared" si="1684"/>
        <v>88300.92</v>
      </c>
      <c r="D960" s="5"/>
      <c r="E960" s="5"/>
      <c r="F960" s="5"/>
      <c r="G960" s="5"/>
      <c r="H960" s="5">
        <v>0.33050000000000002</v>
      </c>
      <c r="I960" s="5"/>
      <c r="J960" s="5"/>
      <c r="K960" s="5"/>
      <c r="L960" s="5"/>
      <c r="M960" s="5">
        <v>1.38E-2</v>
      </c>
      <c r="N960" s="37"/>
      <c r="O960" s="5"/>
      <c r="P960" s="5"/>
      <c r="Q960" s="5"/>
      <c r="R960" s="5"/>
      <c r="S960" s="5"/>
      <c r="T960" s="5">
        <v>1.35E-2</v>
      </c>
      <c r="U960" s="5"/>
      <c r="V960" s="5">
        <v>0.64219999999999999</v>
      </c>
      <c r="W960" s="5"/>
      <c r="X960" s="5"/>
      <c r="Y960" s="5"/>
      <c r="Z960" s="5"/>
      <c r="AA960" s="5"/>
      <c r="AB960" s="5"/>
      <c r="AC960" s="67"/>
      <c r="AD960" s="55"/>
    </row>
    <row r="961" spans="1:30" s="52" customFormat="1">
      <c r="A961" s="97"/>
      <c r="B961" s="12"/>
      <c r="C961" s="190"/>
      <c r="D961" s="6">
        <f t="shared" ref="D961" si="1760">$C960*D960</f>
        <v>0</v>
      </c>
      <c r="E961" s="6">
        <f t="shared" ref="E961" si="1761">$C960*E960</f>
        <v>0</v>
      </c>
      <c r="F961" s="6">
        <f t="shared" ref="F961:N961" si="1762">$C960*F960</f>
        <v>0</v>
      </c>
      <c r="G961" s="6">
        <f t="shared" si="1762"/>
        <v>0</v>
      </c>
      <c r="H961" s="6">
        <f t="shared" si="1762"/>
        <v>29183.45406</v>
      </c>
      <c r="I961" s="6">
        <f t="shared" si="1762"/>
        <v>0</v>
      </c>
      <c r="J961" s="6">
        <f t="shared" si="1762"/>
        <v>0</v>
      </c>
      <c r="K961" s="6">
        <f t="shared" si="1762"/>
        <v>0</v>
      </c>
      <c r="L961" s="6">
        <f t="shared" si="1762"/>
        <v>0</v>
      </c>
      <c r="M961" s="6">
        <f t="shared" si="1762"/>
        <v>1218.552696</v>
      </c>
      <c r="N961" s="6">
        <f t="shared" si="1762"/>
        <v>0</v>
      </c>
      <c r="O961" s="6">
        <f t="shared" ref="O961" si="1763">$C960*O960</f>
        <v>0</v>
      </c>
      <c r="P961" s="6">
        <f t="shared" ref="P961" si="1764">$C960*P960</f>
        <v>0</v>
      </c>
      <c r="Q961" s="6">
        <f t="shared" ref="Q961:AB961" si="1765">$C960*Q960</f>
        <v>0</v>
      </c>
      <c r="R961" s="6">
        <f t="shared" si="1765"/>
        <v>0</v>
      </c>
      <c r="S961" s="6">
        <f t="shared" si="1765"/>
        <v>0</v>
      </c>
      <c r="T961" s="6">
        <f t="shared" si="1765"/>
        <v>1192.06242</v>
      </c>
      <c r="U961" s="6">
        <f t="shared" si="1765"/>
        <v>0</v>
      </c>
      <c r="V961" s="6">
        <f t="shared" si="1765"/>
        <v>56706.850824000001</v>
      </c>
      <c r="W961" s="6">
        <f t="shared" si="1765"/>
        <v>0</v>
      </c>
      <c r="X961" s="6">
        <f t="shared" si="1765"/>
        <v>0</v>
      </c>
      <c r="Y961" s="6">
        <f t="shared" si="1765"/>
        <v>0</v>
      </c>
      <c r="Z961" s="6">
        <f t="shared" si="1765"/>
        <v>0</v>
      </c>
      <c r="AA961" s="6">
        <f t="shared" si="1765"/>
        <v>0</v>
      </c>
      <c r="AB961" s="6">
        <f t="shared" si="1765"/>
        <v>0</v>
      </c>
      <c r="AC961" s="67"/>
      <c r="AD961" s="55"/>
    </row>
    <row r="962" spans="1:30" s="52" customFormat="1">
      <c r="A962" s="96" t="s">
        <v>531</v>
      </c>
      <c r="B962" s="189">
        <v>990145</v>
      </c>
      <c r="C962" s="190">
        <f t="shared" si="1684"/>
        <v>82512.08</v>
      </c>
      <c r="D962" s="5">
        <v>1.7500000000000002E-2</v>
      </c>
      <c r="E962" s="5"/>
      <c r="F962" s="5">
        <v>0.19700000000000001</v>
      </c>
      <c r="G962" s="5"/>
      <c r="H962" s="5">
        <v>0.2213</v>
      </c>
      <c r="I962" s="5"/>
      <c r="J962" s="5"/>
      <c r="K962" s="5"/>
      <c r="L962" s="5"/>
      <c r="M962" s="5">
        <v>3.6999999999999998E-2</v>
      </c>
      <c r="N962" s="37"/>
      <c r="O962" s="5"/>
      <c r="P962" s="5"/>
      <c r="Q962" s="5">
        <v>7.1000000000000004E-3</v>
      </c>
      <c r="R962" s="5">
        <v>2.4799999999999999E-2</v>
      </c>
      <c r="S962" s="5">
        <v>5.9999999999999995E-4</v>
      </c>
      <c r="T962" s="5">
        <v>5.5399999999999998E-2</v>
      </c>
      <c r="U962" s="5"/>
      <c r="V962" s="5">
        <v>0.41860000000000003</v>
      </c>
      <c r="W962" s="5">
        <v>2.07E-2</v>
      </c>
      <c r="X962" s="5"/>
      <c r="Y962" s="5"/>
      <c r="Z962" s="5"/>
      <c r="AA962" s="5"/>
      <c r="AB962" s="5"/>
      <c r="AC962" s="67"/>
      <c r="AD962" s="55"/>
    </row>
    <row r="963" spans="1:30" s="52" customFormat="1">
      <c r="A963" s="97"/>
      <c r="B963" s="12"/>
      <c r="C963" s="190"/>
      <c r="D963" s="6">
        <f t="shared" ref="D963" si="1766">$C962*D962</f>
        <v>1443.9614000000001</v>
      </c>
      <c r="E963" s="6">
        <f t="shared" ref="E963" si="1767">$C962*E962</f>
        <v>0</v>
      </c>
      <c r="F963" s="6">
        <f t="shared" ref="F963:AB963" si="1768">$C962*F962</f>
        <v>16254.879760000002</v>
      </c>
      <c r="G963" s="6">
        <f t="shared" si="1768"/>
        <v>0</v>
      </c>
      <c r="H963" s="6">
        <f t="shared" si="1768"/>
        <v>18259.923304</v>
      </c>
      <c r="I963" s="6">
        <f t="shared" si="1768"/>
        <v>0</v>
      </c>
      <c r="J963" s="6">
        <f t="shared" si="1768"/>
        <v>0</v>
      </c>
      <c r="K963" s="6">
        <f t="shared" si="1768"/>
        <v>0</v>
      </c>
      <c r="L963" s="6">
        <f t="shared" si="1768"/>
        <v>0</v>
      </c>
      <c r="M963" s="6">
        <f t="shared" si="1768"/>
        <v>3052.9469599999998</v>
      </c>
      <c r="N963" s="6">
        <f t="shared" si="1768"/>
        <v>0</v>
      </c>
      <c r="O963" s="6">
        <f t="shared" si="1768"/>
        <v>0</v>
      </c>
      <c r="P963" s="6">
        <f t="shared" si="1768"/>
        <v>0</v>
      </c>
      <c r="Q963" s="6">
        <f t="shared" si="1768"/>
        <v>585.83576800000003</v>
      </c>
      <c r="R963" s="6">
        <f t="shared" si="1768"/>
        <v>2046.2995839999999</v>
      </c>
      <c r="S963" s="6">
        <f t="shared" si="1768"/>
        <v>49.507247999999997</v>
      </c>
      <c r="T963" s="6">
        <f t="shared" si="1768"/>
        <v>4571.1692320000002</v>
      </c>
      <c r="U963" s="6">
        <f t="shared" si="1768"/>
        <v>0</v>
      </c>
      <c r="V963" s="6">
        <f t="shared" si="1768"/>
        <v>34539.556688000004</v>
      </c>
      <c r="W963" s="6">
        <f t="shared" si="1768"/>
        <v>1708.0000560000001</v>
      </c>
      <c r="X963" s="6">
        <f t="shared" si="1768"/>
        <v>0</v>
      </c>
      <c r="Y963" s="6">
        <f t="shared" si="1768"/>
        <v>0</v>
      </c>
      <c r="Z963" s="6">
        <f t="shared" si="1768"/>
        <v>0</v>
      </c>
      <c r="AA963" s="6">
        <f t="shared" si="1768"/>
        <v>0</v>
      </c>
      <c r="AB963" s="6">
        <f t="shared" si="1768"/>
        <v>0</v>
      </c>
      <c r="AC963" s="67"/>
      <c r="AD963" s="55"/>
    </row>
    <row r="964" spans="1:30" s="52" customFormat="1">
      <c r="A964" s="96" t="s">
        <v>532</v>
      </c>
      <c r="B964" s="189">
        <v>4696119</v>
      </c>
      <c r="C964" s="190">
        <f t="shared" si="1684"/>
        <v>391343.25</v>
      </c>
      <c r="D964" s="5"/>
      <c r="E964" s="5"/>
      <c r="F964" s="5">
        <v>4.7399999999999998E-2</v>
      </c>
      <c r="G964" s="5"/>
      <c r="H964" s="5"/>
      <c r="I964" s="5"/>
      <c r="J964" s="5"/>
      <c r="K964" s="5"/>
      <c r="L964" s="5"/>
      <c r="M964" s="5"/>
      <c r="N964" s="37"/>
      <c r="O964" s="5"/>
      <c r="P964" s="5"/>
      <c r="Q964" s="5"/>
      <c r="R964" s="5"/>
      <c r="S964" s="5"/>
      <c r="T964" s="5"/>
      <c r="U964" s="5"/>
      <c r="V964" s="5">
        <v>0.9526</v>
      </c>
      <c r="W964" s="5"/>
      <c r="X964" s="5"/>
      <c r="Y964" s="5"/>
      <c r="Z964" s="5"/>
      <c r="AA964" s="5"/>
      <c r="AB964" s="5"/>
      <c r="AC964" s="67"/>
      <c r="AD964" s="55"/>
    </row>
    <row r="965" spans="1:30" s="52" customFormat="1">
      <c r="A965" s="97"/>
      <c r="B965" s="12"/>
      <c r="C965" s="190">
        <f t="shared" si="1684"/>
        <v>0</v>
      </c>
      <c r="D965" s="6">
        <f t="shared" ref="D965" si="1769">$C964*D964</f>
        <v>0</v>
      </c>
      <c r="E965" s="6">
        <f t="shared" ref="E965" si="1770">$C964*E964</f>
        <v>0</v>
      </c>
      <c r="F965" s="6">
        <f t="shared" ref="F965:AB965" si="1771">$C964*F964</f>
        <v>18549.670050000001</v>
      </c>
      <c r="G965" s="6">
        <f t="shared" si="1771"/>
        <v>0</v>
      </c>
      <c r="H965" s="6">
        <f t="shared" si="1771"/>
        <v>0</v>
      </c>
      <c r="I965" s="6">
        <f t="shared" si="1771"/>
        <v>0</v>
      </c>
      <c r="J965" s="6">
        <f t="shared" si="1771"/>
        <v>0</v>
      </c>
      <c r="K965" s="6">
        <f t="shared" si="1771"/>
        <v>0</v>
      </c>
      <c r="L965" s="6">
        <f t="shared" si="1771"/>
        <v>0</v>
      </c>
      <c r="M965" s="6">
        <f t="shared" si="1771"/>
        <v>0</v>
      </c>
      <c r="N965" s="6">
        <f t="shared" si="1771"/>
        <v>0</v>
      </c>
      <c r="O965" s="6">
        <f t="shared" si="1771"/>
        <v>0</v>
      </c>
      <c r="P965" s="6">
        <f t="shared" si="1771"/>
        <v>0</v>
      </c>
      <c r="Q965" s="6">
        <f t="shared" si="1771"/>
        <v>0</v>
      </c>
      <c r="R965" s="6">
        <f t="shared" si="1771"/>
        <v>0</v>
      </c>
      <c r="S965" s="6">
        <f t="shared" si="1771"/>
        <v>0</v>
      </c>
      <c r="T965" s="6">
        <f t="shared" si="1771"/>
        <v>0</v>
      </c>
      <c r="U965" s="6">
        <f t="shared" si="1771"/>
        <v>0</v>
      </c>
      <c r="V965" s="6">
        <f t="shared" si="1771"/>
        <v>372793.57994999998</v>
      </c>
      <c r="W965" s="6">
        <f t="shared" si="1771"/>
        <v>0</v>
      </c>
      <c r="X965" s="6">
        <f t="shared" si="1771"/>
        <v>0</v>
      </c>
      <c r="Y965" s="6">
        <f t="shared" si="1771"/>
        <v>0</v>
      </c>
      <c r="Z965" s="6">
        <f t="shared" si="1771"/>
        <v>0</v>
      </c>
      <c r="AA965" s="6">
        <f t="shared" si="1771"/>
        <v>0</v>
      </c>
      <c r="AB965" s="6">
        <f t="shared" si="1771"/>
        <v>0</v>
      </c>
      <c r="AC965" s="67"/>
      <c r="AD965" s="55"/>
    </row>
    <row r="966" spans="1:30" s="52" customFormat="1">
      <c r="A966" s="96" t="s">
        <v>533</v>
      </c>
      <c r="B966" s="189">
        <v>1139687</v>
      </c>
      <c r="C966" s="165">
        <f t="shared" si="1684"/>
        <v>94973.92</v>
      </c>
      <c r="D966" s="5">
        <v>8.0000000000000002E-3</v>
      </c>
      <c r="E966" s="5"/>
      <c r="F966" s="5"/>
      <c r="G966" s="5"/>
      <c r="H966" s="5">
        <v>0.33679999999999999</v>
      </c>
      <c r="I966" s="5"/>
      <c r="J966" s="5"/>
      <c r="K966" s="5"/>
      <c r="L966" s="5"/>
      <c r="M966" s="5">
        <v>2.0899999999999998E-2</v>
      </c>
      <c r="N966" s="37"/>
      <c r="O966" s="5"/>
      <c r="P966" s="5"/>
      <c r="Q966" s="5"/>
      <c r="R966" s="5"/>
      <c r="S966" s="5"/>
      <c r="T966" s="5">
        <v>3.0700000000000002E-2</v>
      </c>
      <c r="U966" s="5"/>
      <c r="V966" s="5">
        <v>0.60360000000000003</v>
      </c>
      <c r="W966" s="5"/>
      <c r="X966" s="5"/>
      <c r="Y966" s="5"/>
      <c r="Z966" s="5"/>
      <c r="AA966" s="5"/>
      <c r="AB966" s="5"/>
      <c r="AC966" s="67"/>
      <c r="AD966" s="55"/>
    </row>
    <row r="967" spans="1:30" s="52" customFormat="1">
      <c r="A967" s="97"/>
      <c r="B967" s="12"/>
      <c r="C967" s="164"/>
      <c r="D967" s="6">
        <f t="shared" ref="D967" si="1772">$C966*D966</f>
        <v>759.79136000000005</v>
      </c>
      <c r="E967" s="6">
        <f t="shared" ref="E967" si="1773">$C966*E966</f>
        <v>0</v>
      </c>
      <c r="F967" s="6">
        <f t="shared" ref="F967:AB967" si="1774">$C966*F966</f>
        <v>0</v>
      </c>
      <c r="G967" s="6">
        <f t="shared" si="1774"/>
        <v>0</v>
      </c>
      <c r="H967" s="6">
        <f t="shared" si="1774"/>
        <v>31987.216256</v>
      </c>
      <c r="I967" s="6">
        <f t="shared" si="1774"/>
        <v>0</v>
      </c>
      <c r="J967" s="6">
        <f t="shared" si="1774"/>
        <v>0</v>
      </c>
      <c r="K967" s="6">
        <f t="shared" si="1774"/>
        <v>0</v>
      </c>
      <c r="L967" s="6">
        <f t="shared" si="1774"/>
        <v>0</v>
      </c>
      <c r="M967" s="6">
        <f t="shared" si="1774"/>
        <v>1984.9549279999999</v>
      </c>
      <c r="N967" s="6">
        <f t="shared" si="1774"/>
        <v>0</v>
      </c>
      <c r="O967" s="6">
        <f t="shared" si="1774"/>
        <v>0</v>
      </c>
      <c r="P967" s="6">
        <f t="shared" si="1774"/>
        <v>0</v>
      </c>
      <c r="Q967" s="6">
        <f t="shared" si="1774"/>
        <v>0</v>
      </c>
      <c r="R967" s="6">
        <f t="shared" si="1774"/>
        <v>0</v>
      </c>
      <c r="S967" s="6">
        <f t="shared" si="1774"/>
        <v>0</v>
      </c>
      <c r="T967" s="6">
        <f t="shared" si="1774"/>
        <v>2915.6993440000001</v>
      </c>
      <c r="U967" s="6">
        <f t="shared" si="1774"/>
        <v>0</v>
      </c>
      <c r="V967" s="6">
        <f t="shared" si="1774"/>
        <v>57326.258112000003</v>
      </c>
      <c r="W967" s="6">
        <f t="shared" si="1774"/>
        <v>0</v>
      </c>
      <c r="X967" s="6">
        <f t="shared" si="1774"/>
        <v>0</v>
      </c>
      <c r="Y967" s="6">
        <f t="shared" si="1774"/>
        <v>0</v>
      </c>
      <c r="Z967" s="6">
        <f t="shared" si="1774"/>
        <v>0</v>
      </c>
      <c r="AA967" s="6">
        <f t="shared" si="1774"/>
        <v>0</v>
      </c>
      <c r="AB967" s="6">
        <f t="shared" si="1774"/>
        <v>0</v>
      </c>
      <c r="AC967" s="67"/>
      <c r="AD967" s="55"/>
    </row>
    <row r="968" spans="1:30" s="52" customFormat="1">
      <c r="A968" s="16" t="s">
        <v>50</v>
      </c>
      <c r="B968" s="9">
        <f>SUM(B928:B966)</f>
        <v>36063681</v>
      </c>
      <c r="C968" s="166">
        <f>SUM(C928:C966)</f>
        <v>3005306.7800000003</v>
      </c>
      <c r="D968" s="9">
        <f>D929+D931+D933+D935+D937+D939+D941+D943+D945+D947+D949+D951+D953+D955+D957+D959+D961+D963+D965+D967</f>
        <v>11991.202321999999</v>
      </c>
      <c r="E968" s="9">
        <f>E929+E931+E933+E935+E937+E939+E941+E943+E945+E947+E949+E951+E953+E955+E957+E959+E961+E963+E965+E967</f>
        <v>5056.2388080000001</v>
      </c>
      <c r="F968" s="9">
        <f t="shared" ref="F968" si="1775">F929+F931+F933+F935+F937+F939+F941+F943+F945+F947+F949+F951+F953+F955+F957+F959+F961+F963+F965+F967</f>
        <v>86101.454448999997</v>
      </c>
      <c r="G968" s="9">
        <f t="shared" ref="G968" si="1776">G929+G931+G933+G935+G937+G939+G941+G943+G945+G947+G949+G951+G953+G955+G957+G959+G961+G963+G965+G967</f>
        <v>2971.6491239999996</v>
      </c>
      <c r="H968" s="9">
        <f t="shared" ref="H968:AB968" si="1777">H929+H931+H933+H935+H937+H939+H941+H943+H945+H947+H949+H951+H953+H955+H957+H959+H961+H963+H965+H967</f>
        <v>394293.65730200004</v>
      </c>
      <c r="I968" s="9">
        <f t="shared" si="1777"/>
        <v>4949.0524589999995</v>
      </c>
      <c r="J968" s="9">
        <f t="shared" si="1777"/>
        <v>783.56917199999998</v>
      </c>
      <c r="K968" s="9">
        <f t="shared" si="1777"/>
        <v>1201.2263250000001</v>
      </c>
      <c r="L968" s="9">
        <f t="shared" si="1777"/>
        <v>632.02985100000001</v>
      </c>
      <c r="M968" s="9">
        <f t="shared" si="1777"/>
        <v>25715.067106999999</v>
      </c>
      <c r="N968" s="9">
        <f t="shared" si="1777"/>
        <v>77984.643400000001</v>
      </c>
      <c r="O968" s="9">
        <f t="shared" si="1777"/>
        <v>698.55930899999998</v>
      </c>
      <c r="P968" s="9">
        <f t="shared" si="1777"/>
        <v>0</v>
      </c>
      <c r="Q968" s="9">
        <f t="shared" si="1777"/>
        <v>18381.818266000002</v>
      </c>
      <c r="R968" s="9">
        <f t="shared" si="1777"/>
        <v>9067.4262510000008</v>
      </c>
      <c r="S968" s="9">
        <f t="shared" si="1777"/>
        <v>1742.9168109999998</v>
      </c>
      <c r="T968" s="9">
        <f t="shared" si="1777"/>
        <v>35495.987349999996</v>
      </c>
      <c r="U968" s="9">
        <f t="shared" si="1777"/>
        <v>657.90241800000001</v>
      </c>
      <c r="V968" s="9">
        <f t="shared" si="1777"/>
        <v>2288073.5622979999</v>
      </c>
      <c r="W968" s="9">
        <f t="shared" si="1777"/>
        <v>11755.957922000001</v>
      </c>
      <c r="X968" s="9">
        <f t="shared" si="1777"/>
        <v>26829.102527999996</v>
      </c>
      <c r="Y968" s="9">
        <f t="shared" si="1777"/>
        <v>738.87981600000001</v>
      </c>
      <c r="Z968" s="9">
        <f t="shared" si="1777"/>
        <v>155.308064</v>
      </c>
      <c r="AA968" s="9">
        <f t="shared" si="1777"/>
        <v>29.568648000000003</v>
      </c>
      <c r="AB968" s="9">
        <f t="shared" si="1777"/>
        <v>0</v>
      </c>
      <c r="AC968" s="67"/>
      <c r="AD968" s="55"/>
    </row>
    <row r="969" spans="1:30" s="52" customFormat="1">
      <c r="A969" s="16"/>
      <c r="B969" s="9"/>
      <c r="C969" s="166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67"/>
      <c r="AD969" s="55"/>
    </row>
    <row r="970" spans="1:30" s="52" customFormat="1">
      <c r="A970" s="87"/>
      <c r="B970" s="26"/>
      <c r="C970" s="16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67"/>
      <c r="AD970" s="55"/>
    </row>
    <row r="971" spans="1:30" s="52" customFormat="1" ht="13.8" thickBot="1">
      <c r="A971" s="82" t="s">
        <v>517</v>
      </c>
      <c r="B971" s="127"/>
      <c r="C971" s="159"/>
      <c r="D971" s="127"/>
      <c r="E971" s="127"/>
      <c r="F971" s="127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67"/>
      <c r="AD971" s="55"/>
    </row>
    <row r="972" spans="1:30" s="52" customFormat="1" ht="13.8" thickBot="1">
      <c r="A972" s="113" t="s">
        <v>1</v>
      </c>
      <c r="B972" s="114" t="s">
        <v>2</v>
      </c>
      <c r="C972" s="160" t="s">
        <v>3</v>
      </c>
      <c r="D972" s="211" t="s">
        <v>4</v>
      </c>
      <c r="E972" s="212"/>
      <c r="F972" s="212"/>
      <c r="G972" s="212"/>
      <c r="H972" s="212"/>
      <c r="I972" s="212"/>
      <c r="J972" s="212"/>
      <c r="K972" s="212"/>
      <c r="L972" s="212"/>
      <c r="M972" s="212"/>
      <c r="N972" s="212"/>
      <c r="O972" s="212"/>
      <c r="P972" s="212"/>
      <c r="Q972" s="212"/>
      <c r="R972" s="212"/>
      <c r="S972" s="212"/>
      <c r="T972" s="212"/>
      <c r="U972" s="212"/>
      <c r="V972" s="212"/>
      <c r="W972" s="212"/>
      <c r="X972" s="212"/>
      <c r="Y972" s="212"/>
      <c r="Z972" s="123"/>
      <c r="AA972" s="123"/>
      <c r="AB972" s="123"/>
      <c r="AC972" s="67"/>
      <c r="AD972" s="55"/>
    </row>
    <row r="973" spans="1:30" s="52" customFormat="1">
      <c r="A973" s="115" t="s">
        <v>5</v>
      </c>
      <c r="B973" s="116" t="s">
        <v>6</v>
      </c>
      <c r="C973" s="161" t="s">
        <v>6</v>
      </c>
      <c r="D973" s="117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9"/>
      <c r="Z973" s="116" t="s">
        <v>7</v>
      </c>
      <c r="AA973" s="116"/>
      <c r="AB973" s="116"/>
      <c r="AC973" s="67"/>
      <c r="AD973" s="55"/>
    </row>
    <row r="974" spans="1:30" s="52" customFormat="1">
      <c r="A974" s="115" t="s">
        <v>8</v>
      </c>
      <c r="B974" s="116" t="s">
        <v>9</v>
      </c>
      <c r="C974" s="161" t="s">
        <v>9</v>
      </c>
      <c r="D974" s="120" t="s">
        <v>10</v>
      </c>
      <c r="E974" s="116" t="s">
        <v>11</v>
      </c>
      <c r="F974" s="116" t="s">
        <v>12</v>
      </c>
      <c r="G974" s="116" t="s">
        <v>13</v>
      </c>
      <c r="H974" s="116" t="s">
        <v>14</v>
      </c>
      <c r="I974" s="116" t="s">
        <v>15</v>
      </c>
      <c r="J974" s="116" t="s">
        <v>16</v>
      </c>
      <c r="K974" s="116" t="s">
        <v>17</v>
      </c>
      <c r="L974" s="116" t="s">
        <v>18</v>
      </c>
      <c r="M974" s="116" t="s">
        <v>19</v>
      </c>
      <c r="N974" s="116" t="s">
        <v>20</v>
      </c>
      <c r="O974" s="116" t="s">
        <v>175</v>
      </c>
      <c r="P974" s="116" t="s">
        <v>21</v>
      </c>
      <c r="Q974" s="116" t="s">
        <v>22</v>
      </c>
      <c r="R974" s="116" t="s">
        <v>23</v>
      </c>
      <c r="S974" s="116" t="s">
        <v>24</v>
      </c>
      <c r="T974" s="116" t="s">
        <v>25</v>
      </c>
      <c r="U974" s="116" t="s">
        <v>26</v>
      </c>
      <c r="V974" s="116" t="s">
        <v>27</v>
      </c>
      <c r="W974" s="116" t="s">
        <v>28</v>
      </c>
      <c r="X974" s="116" t="s">
        <v>29</v>
      </c>
      <c r="Y974" s="116" t="s">
        <v>30</v>
      </c>
      <c r="Z974" s="116" t="s">
        <v>31</v>
      </c>
      <c r="AA974" s="116" t="s">
        <v>493</v>
      </c>
      <c r="AB974" s="116" t="s">
        <v>476</v>
      </c>
      <c r="AC974" s="67"/>
      <c r="AD974" s="55"/>
    </row>
    <row r="975" spans="1:30" s="52" customFormat="1">
      <c r="A975" s="115"/>
      <c r="B975" s="116"/>
      <c r="C975" s="161" t="s">
        <v>616</v>
      </c>
      <c r="D975" s="121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  <c r="AA975" s="122"/>
      <c r="AB975" s="122"/>
      <c r="AC975" s="67"/>
      <c r="AD975" s="55"/>
    </row>
    <row r="976" spans="1:30" s="52" customFormat="1">
      <c r="A976" s="96" t="s">
        <v>597</v>
      </c>
      <c r="B976" s="18">
        <v>25987422</v>
      </c>
      <c r="C976" s="165">
        <f>ROUND(B976/12,2)</f>
        <v>2165618.5</v>
      </c>
      <c r="D976" s="8"/>
      <c r="E976" s="8"/>
      <c r="F976" s="5">
        <v>6.7400000000000002E-2</v>
      </c>
      <c r="G976" s="19"/>
      <c r="H976" s="8"/>
      <c r="I976" s="8"/>
      <c r="J976" s="8"/>
      <c r="K976" s="8"/>
      <c r="L976" s="5">
        <v>0.93259999999999998</v>
      </c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67"/>
      <c r="AD976" s="55"/>
    </row>
    <row r="977" spans="1:30" s="52" customFormat="1">
      <c r="A977" s="98"/>
      <c r="B977" s="3"/>
      <c r="C977" s="165"/>
      <c r="D977" s="6">
        <f t="shared" ref="D977" si="1778">$C976*D976</f>
        <v>0</v>
      </c>
      <c r="E977" s="6">
        <f t="shared" ref="E977" si="1779">$C976*E976</f>
        <v>0</v>
      </c>
      <c r="F977" s="6">
        <f t="shared" ref="F977:AB977" si="1780">$C976*F976</f>
        <v>145962.6869</v>
      </c>
      <c r="G977" s="6">
        <f t="shared" si="1780"/>
        <v>0</v>
      </c>
      <c r="H977" s="6">
        <f t="shared" si="1780"/>
        <v>0</v>
      </c>
      <c r="I977" s="6">
        <f t="shared" si="1780"/>
        <v>0</v>
      </c>
      <c r="J977" s="6">
        <f t="shared" si="1780"/>
        <v>0</v>
      </c>
      <c r="K977" s="6">
        <f t="shared" si="1780"/>
        <v>0</v>
      </c>
      <c r="L977" s="6">
        <f t="shared" si="1780"/>
        <v>2019655.8130999999</v>
      </c>
      <c r="M977" s="6">
        <f t="shared" si="1780"/>
        <v>0</v>
      </c>
      <c r="N977" s="6">
        <f t="shared" si="1780"/>
        <v>0</v>
      </c>
      <c r="O977" s="6">
        <f t="shared" si="1780"/>
        <v>0</v>
      </c>
      <c r="P977" s="6">
        <f t="shared" si="1780"/>
        <v>0</v>
      </c>
      <c r="Q977" s="6">
        <f t="shared" si="1780"/>
        <v>0</v>
      </c>
      <c r="R977" s="6">
        <f t="shared" si="1780"/>
        <v>0</v>
      </c>
      <c r="S977" s="6">
        <f t="shared" si="1780"/>
        <v>0</v>
      </c>
      <c r="T977" s="6">
        <f t="shared" si="1780"/>
        <v>0</v>
      </c>
      <c r="U977" s="6">
        <f t="shared" si="1780"/>
        <v>0</v>
      </c>
      <c r="V977" s="6">
        <f t="shared" si="1780"/>
        <v>0</v>
      </c>
      <c r="W977" s="6">
        <f t="shared" si="1780"/>
        <v>0</v>
      </c>
      <c r="X977" s="6">
        <f t="shared" si="1780"/>
        <v>0</v>
      </c>
      <c r="Y977" s="6">
        <f t="shared" si="1780"/>
        <v>0</v>
      </c>
      <c r="Z977" s="6">
        <f t="shared" si="1780"/>
        <v>0</v>
      </c>
      <c r="AA977" s="6">
        <f t="shared" si="1780"/>
        <v>0</v>
      </c>
      <c r="AB977" s="6">
        <f t="shared" si="1780"/>
        <v>0</v>
      </c>
      <c r="AC977" s="67"/>
      <c r="AD977" s="55"/>
    </row>
    <row r="978" spans="1:30" s="52" customFormat="1">
      <c r="A978" s="96" t="s">
        <v>152</v>
      </c>
      <c r="B978" s="29">
        <v>479421</v>
      </c>
      <c r="C978" s="165">
        <f t="shared" ref="C978:C986" si="1781">ROUND(B978/12,2)</f>
        <v>39951.75</v>
      </c>
      <c r="D978" s="5"/>
      <c r="E978" s="5"/>
      <c r="F978" s="5">
        <v>0.9698</v>
      </c>
      <c r="G978" s="5"/>
      <c r="H978" s="5"/>
      <c r="I978" s="5"/>
      <c r="J978" s="5"/>
      <c r="K978" s="5"/>
      <c r="L978" s="5">
        <v>3.0200000000000001E-2</v>
      </c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67"/>
      <c r="AD978" s="55"/>
    </row>
    <row r="979" spans="1:30" s="52" customFormat="1">
      <c r="A979" s="97"/>
      <c r="B979" s="12"/>
      <c r="C979" s="165"/>
      <c r="D979" s="6">
        <f t="shared" ref="D979:S983" si="1782">$C978*D978</f>
        <v>0</v>
      </c>
      <c r="E979" s="6">
        <f t="shared" ref="E979:T981" si="1783">$C978*E978</f>
        <v>0</v>
      </c>
      <c r="F979" s="6">
        <f t="shared" ref="F979:AB979" si="1784">$C978*F978</f>
        <v>38745.207150000002</v>
      </c>
      <c r="G979" s="6">
        <f t="shared" si="1784"/>
        <v>0</v>
      </c>
      <c r="H979" s="6">
        <f t="shared" si="1784"/>
        <v>0</v>
      </c>
      <c r="I979" s="6">
        <f t="shared" si="1784"/>
        <v>0</v>
      </c>
      <c r="J979" s="6">
        <f t="shared" si="1784"/>
        <v>0</v>
      </c>
      <c r="K979" s="6">
        <f t="shared" si="1784"/>
        <v>0</v>
      </c>
      <c r="L979" s="6">
        <f t="shared" si="1784"/>
        <v>1206.54285</v>
      </c>
      <c r="M979" s="6">
        <f t="shared" si="1784"/>
        <v>0</v>
      </c>
      <c r="N979" s="6">
        <f t="shared" si="1784"/>
        <v>0</v>
      </c>
      <c r="O979" s="6">
        <f t="shared" si="1784"/>
        <v>0</v>
      </c>
      <c r="P979" s="6">
        <f t="shared" si="1784"/>
        <v>0</v>
      </c>
      <c r="Q979" s="6">
        <f t="shared" si="1784"/>
        <v>0</v>
      </c>
      <c r="R979" s="6">
        <f t="shared" si="1784"/>
        <v>0</v>
      </c>
      <c r="S979" s="6">
        <f t="shared" si="1784"/>
        <v>0</v>
      </c>
      <c r="T979" s="6">
        <f t="shared" si="1784"/>
        <v>0</v>
      </c>
      <c r="U979" s="6">
        <f t="shared" si="1784"/>
        <v>0</v>
      </c>
      <c r="V979" s="6">
        <f t="shared" si="1784"/>
        <v>0</v>
      </c>
      <c r="W979" s="6">
        <f t="shared" si="1784"/>
        <v>0</v>
      </c>
      <c r="X979" s="6">
        <f t="shared" si="1784"/>
        <v>0</v>
      </c>
      <c r="Y979" s="6">
        <f t="shared" si="1784"/>
        <v>0</v>
      </c>
      <c r="Z979" s="6">
        <f t="shared" si="1784"/>
        <v>0</v>
      </c>
      <c r="AA979" s="6">
        <f t="shared" si="1784"/>
        <v>0</v>
      </c>
      <c r="AB979" s="6">
        <f t="shared" si="1784"/>
        <v>0</v>
      </c>
      <c r="AC979" s="67"/>
      <c r="AD979" s="55"/>
    </row>
    <row r="980" spans="1:30" s="52" customFormat="1">
      <c r="A980" s="96" t="s">
        <v>620</v>
      </c>
      <c r="B980" s="29">
        <v>918423</v>
      </c>
      <c r="C980" s="165">
        <f t="shared" si="1781"/>
        <v>76535.25</v>
      </c>
      <c r="D980" s="5"/>
      <c r="E980" s="5"/>
      <c r="F980" s="5">
        <v>0</v>
      </c>
      <c r="G980" s="5"/>
      <c r="H980" s="5"/>
      <c r="I980" s="5"/>
      <c r="J980" s="5"/>
      <c r="K980" s="5"/>
      <c r="L980" s="5">
        <v>1</v>
      </c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67"/>
      <c r="AD980" s="55"/>
    </row>
    <row r="981" spans="1:30" s="52" customFormat="1">
      <c r="A981" s="97"/>
      <c r="B981" s="12"/>
      <c r="C981" s="165"/>
      <c r="D981" s="6">
        <f t="shared" si="1782"/>
        <v>0</v>
      </c>
      <c r="E981" s="6">
        <f t="shared" si="1783"/>
        <v>0</v>
      </c>
      <c r="F981" s="6">
        <f t="shared" si="1783"/>
        <v>0</v>
      </c>
      <c r="G981" s="6">
        <f t="shared" si="1783"/>
        <v>0</v>
      </c>
      <c r="H981" s="6">
        <f t="shared" si="1783"/>
        <v>0</v>
      </c>
      <c r="I981" s="6">
        <f t="shared" si="1783"/>
        <v>0</v>
      </c>
      <c r="J981" s="6">
        <f t="shared" si="1783"/>
        <v>0</v>
      </c>
      <c r="K981" s="6">
        <f t="shared" si="1783"/>
        <v>0</v>
      </c>
      <c r="L981" s="6">
        <f t="shared" si="1783"/>
        <v>76535.25</v>
      </c>
      <c r="M981" s="6">
        <f t="shared" si="1783"/>
        <v>0</v>
      </c>
      <c r="N981" s="6">
        <f t="shared" si="1783"/>
        <v>0</v>
      </c>
      <c r="O981" s="6">
        <f t="shared" si="1783"/>
        <v>0</v>
      </c>
      <c r="P981" s="6">
        <f t="shared" si="1783"/>
        <v>0</v>
      </c>
      <c r="Q981" s="6">
        <f t="shared" si="1783"/>
        <v>0</v>
      </c>
      <c r="R981" s="6">
        <f t="shared" si="1783"/>
        <v>0</v>
      </c>
      <c r="S981" s="6">
        <f t="shared" si="1783"/>
        <v>0</v>
      </c>
      <c r="T981" s="6">
        <f t="shared" si="1783"/>
        <v>0</v>
      </c>
      <c r="U981" s="6">
        <f t="shared" ref="U981:AB981" si="1785">$C980*U980</f>
        <v>0</v>
      </c>
      <c r="V981" s="6">
        <f t="shared" si="1785"/>
        <v>0</v>
      </c>
      <c r="W981" s="6">
        <f t="shared" si="1785"/>
        <v>0</v>
      </c>
      <c r="X981" s="6">
        <f t="shared" si="1785"/>
        <v>0</v>
      </c>
      <c r="Y981" s="6">
        <f t="shared" si="1785"/>
        <v>0</v>
      </c>
      <c r="Z981" s="6">
        <f t="shared" si="1785"/>
        <v>0</v>
      </c>
      <c r="AA981" s="6">
        <f t="shared" si="1785"/>
        <v>0</v>
      </c>
      <c r="AB981" s="6">
        <f t="shared" si="1785"/>
        <v>0</v>
      </c>
      <c r="AC981" s="67"/>
      <c r="AD981" s="55"/>
    </row>
    <row r="982" spans="1:30" s="52" customFormat="1">
      <c r="A982" s="96" t="s">
        <v>621</v>
      </c>
      <c r="B982" s="29">
        <v>15634</v>
      </c>
      <c r="C982" s="165">
        <f t="shared" si="1781"/>
        <v>1302.83</v>
      </c>
      <c r="D982" s="5"/>
      <c r="E982" s="5"/>
      <c r="F982" s="5"/>
      <c r="G982" s="5">
        <v>0.3821</v>
      </c>
      <c r="H982" s="5"/>
      <c r="I982" s="5"/>
      <c r="J982" s="5"/>
      <c r="K982" s="5"/>
      <c r="L982" s="5">
        <v>0.6179</v>
      </c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67"/>
      <c r="AD982" s="55"/>
    </row>
    <row r="983" spans="1:30" s="52" customFormat="1">
      <c r="A983" s="97"/>
      <c r="B983" s="12"/>
      <c r="C983" s="165"/>
      <c r="D983" s="6">
        <f t="shared" si="1782"/>
        <v>0</v>
      </c>
      <c r="E983" s="6">
        <f t="shared" si="1782"/>
        <v>0</v>
      </c>
      <c r="F983" s="6">
        <f t="shared" si="1782"/>
        <v>0</v>
      </c>
      <c r="G983" s="6">
        <f t="shared" si="1782"/>
        <v>497.81134299999997</v>
      </c>
      <c r="H983" s="6">
        <f t="shared" si="1782"/>
        <v>0</v>
      </c>
      <c r="I983" s="6">
        <f t="shared" si="1782"/>
        <v>0</v>
      </c>
      <c r="J983" s="6">
        <f t="shared" si="1782"/>
        <v>0</v>
      </c>
      <c r="K983" s="6">
        <f t="shared" si="1782"/>
        <v>0</v>
      </c>
      <c r="L983" s="6">
        <f t="shared" si="1782"/>
        <v>805.01865699999996</v>
      </c>
      <c r="M983" s="6">
        <f t="shared" si="1782"/>
        <v>0</v>
      </c>
      <c r="N983" s="6">
        <f t="shared" si="1782"/>
        <v>0</v>
      </c>
      <c r="O983" s="6">
        <f t="shared" si="1782"/>
        <v>0</v>
      </c>
      <c r="P983" s="6">
        <f t="shared" si="1782"/>
        <v>0</v>
      </c>
      <c r="Q983" s="6">
        <f t="shared" si="1782"/>
        <v>0</v>
      </c>
      <c r="R983" s="6">
        <f t="shared" si="1782"/>
        <v>0</v>
      </c>
      <c r="S983" s="6">
        <f t="shared" si="1782"/>
        <v>0</v>
      </c>
      <c r="T983" s="6">
        <f t="shared" ref="T983:AB983" si="1786">$C982*T982</f>
        <v>0</v>
      </c>
      <c r="U983" s="6">
        <f t="shared" si="1786"/>
        <v>0</v>
      </c>
      <c r="V983" s="6">
        <f t="shared" si="1786"/>
        <v>0</v>
      </c>
      <c r="W983" s="6">
        <f t="shared" si="1786"/>
        <v>0</v>
      </c>
      <c r="X983" s="6">
        <f t="shared" si="1786"/>
        <v>0</v>
      </c>
      <c r="Y983" s="6">
        <f t="shared" si="1786"/>
        <v>0</v>
      </c>
      <c r="Z983" s="6">
        <f t="shared" si="1786"/>
        <v>0</v>
      </c>
      <c r="AA983" s="6">
        <f t="shared" si="1786"/>
        <v>0</v>
      </c>
      <c r="AB983" s="6">
        <f t="shared" si="1786"/>
        <v>0</v>
      </c>
      <c r="AC983" s="67"/>
      <c r="AD983" s="55"/>
    </row>
    <row r="984" spans="1:30" s="52" customFormat="1">
      <c r="A984" s="96" t="s">
        <v>622</v>
      </c>
      <c r="B984" s="29">
        <v>1679791</v>
      </c>
      <c r="C984" s="165">
        <f t="shared" si="1781"/>
        <v>139982.57999999999</v>
      </c>
      <c r="D984" s="5"/>
      <c r="E984" s="5"/>
      <c r="F984" s="5">
        <v>0.18690000000000001</v>
      </c>
      <c r="G984" s="5"/>
      <c r="H984" s="5"/>
      <c r="I984" s="5"/>
      <c r="J984" s="5"/>
      <c r="K984" s="5"/>
      <c r="L984" s="5">
        <v>0.81310000000000004</v>
      </c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67"/>
      <c r="AD984" s="55"/>
    </row>
    <row r="985" spans="1:30" s="52" customFormat="1">
      <c r="A985" s="97"/>
      <c r="B985" s="12"/>
      <c r="C985" s="165"/>
      <c r="D985" s="6">
        <f t="shared" ref="D985:AB985" si="1787">$C984*D984</f>
        <v>0</v>
      </c>
      <c r="E985" s="6">
        <f t="shared" si="1787"/>
        <v>0</v>
      </c>
      <c r="F985" s="6">
        <f t="shared" si="1787"/>
        <v>26162.744201999998</v>
      </c>
      <c r="G985" s="6">
        <f t="shared" si="1787"/>
        <v>0</v>
      </c>
      <c r="H985" s="6">
        <f t="shared" si="1787"/>
        <v>0</v>
      </c>
      <c r="I985" s="6">
        <f t="shared" si="1787"/>
        <v>0</v>
      </c>
      <c r="J985" s="6">
        <f t="shared" si="1787"/>
        <v>0</v>
      </c>
      <c r="K985" s="6">
        <f t="shared" si="1787"/>
        <v>0</v>
      </c>
      <c r="L985" s="6">
        <f t="shared" si="1787"/>
        <v>113819.835798</v>
      </c>
      <c r="M985" s="6">
        <f t="shared" si="1787"/>
        <v>0</v>
      </c>
      <c r="N985" s="6">
        <f t="shared" si="1787"/>
        <v>0</v>
      </c>
      <c r="O985" s="6">
        <f t="shared" si="1787"/>
        <v>0</v>
      </c>
      <c r="P985" s="6">
        <f t="shared" si="1787"/>
        <v>0</v>
      </c>
      <c r="Q985" s="6">
        <f t="shared" si="1787"/>
        <v>0</v>
      </c>
      <c r="R985" s="6">
        <f t="shared" si="1787"/>
        <v>0</v>
      </c>
      <c r="S985" s="6">
        <f t="shared" si="1787"/>
        <v>0</v>
      </c>
      <c r="T985" s="6">
        <f t="shared" si="1787"/>
        <v>0</v>
      </c>
      <c r="U985" s="6">
        <f t="shared" si="1787"/>
        <v>0</v>
      </c>
      <c r="V985" s="6">
        <f t="shared" si="1787"/>
        <v>0</v>
      </c>
      <c r="W985" s="6">
        <f t="shared" si="1787"/>
        <v>0</v>
      </c>
      <c r="X985" s="6">
        <f t="shared" si="1787"/>
        <v>0</v>
      </c>
      <c r="Y985" s="6">
        <f t="shared" si="1787"/>
        <v>0</v>
      </c>
      <c r="Z985" s="6">
        <f t="shared" si="1787"/>
        <v>0</v>
      </c>
      <c r="AA985" s="6">
        <f t="shared" si="1787"/>
        <v>0</v>
      </c>
      <c r="AB985" s="6">
        <f t="shared" si="1787"/>
        <v>0</v>
      </c>
      <c r="AC985" s="67"/>
      <c r="AD985" s="55"/>
    </row>
    <row r="986" spans="1:30" s="52" customFormat="1">
      <c r="A986" s="96" t="s">
        <v>623</v>
      </c>
      <c r="B986" s="29">
        <v>1151053</v>
      </c>
      <c r="C986" s="165">
        <f t="shared" si="1781"/>
        <v>95921.08</v>
      </c>
      <c r="D986" s="5">
        <v>9.9000000000000008E-3</v>
      </c>
      <c r="E986" s="5"/>
      <c r="F986" s="5">
        <v>0.66139999999999999</v>
      </c>
      <c r="G986" s="5"/>
      <c r="H986" s="5">
        <v>4.5999999999999999E-2</v>
      </c>
      <c r="I986" s="5"/>
      <c r="J986" s="5"/>
      <c r="K986" s="5"/>
      <c r="L986" s="5"/>
      <c r="M986" s="5">
        <v>5.8299999999999998E-2</v>
      </c>
      <c r="N986" s="5">
        <v>8.8099999999999998E-2</v>
      </c>
      <c r="O986" s="5"/>
      <c r="P986" s="5">
        <v>4.0000000000000002E-4</v>
      </c>
      <c r="Q986" s="5"/>
      <c r="R986" s="5"/>
      <c r="S986" s="5">
        <v>1.1999999999999999E-3</v>
      </c>
      <c r="T986" s="5">
        <v>3.39E-2</v>
      </c>
      <c r="U986" s="5"/>
      <c r="V986" s="5">
        <v>6.2899999999999998E-2</v>
      </c>
      <c r="W986" s="5"/>
      <c r="X986" s="5">
        <v>3.4500000000000003E-2</v>
      </c>
      <c r="Y986" s="5"/>
      <c r="Z986" s="5">
        <v>3.3999999999999998E-3</v>
      </c>
      <c r="AA986" s="5"/>
      <c r="AB986" s="5"/>
      <c r="AC986" s="67"/>
      <c r="AD986" s="55"/>
    </row>
    <row r="987" spans="1:30" s="52" customFormat="1">
      <c r="A987" s="97"/>
      <c r="B987" s="12"/>
      <c r="C987" s="164"/>
      <c r="D987" s="6">
        <f>$C986*D986</f>
        <v>949.61869200000012</v>
      </c>
      <c r="E987" s="6">
        <f t="shared" ref="E987:AB987" si="1788">$C986*E986</f>
        <v>0</v>
      </c>
      <c r="F987" s="6">
        <f t="shared" si="1788"/>
        <v>63442.202312000001</v>
      </c>
      <c r="G987" s="6">
        <f t="shared" si="1788"/>
        <v>0</v>
      </c>
      <c r="H987" s="6">
        <f t="shared" si="1788"/>
        <v>4412.3696799999998</v>
      </c>
      <c r="I987" s="6">
        <f t="shared" si="1788"/>
        <v>0</v>
      </c>
      <c r="J987" s="6">
        <f t="shared" si="1788"/>
        <v>0</v>
      </c>
      <c r="K987" s="6">
        <f t="shared" si="1788"/>
        <v>0</v>
      </c>
      <c r="L987" s="6">
        <f t="shared" si="1788"/>
        <v>0</v>
      </c>
      <c r="M987" s="6">
        <f t="shared" si="1788"/>
        <v>5592.1989640000002</v>
      </c>
      <c r="N987" s="6">
        <f t="shared" si="1788"/>
        <v>8450.647148</v>
      </c>
      <c r="O987" s="6">
        <f t="shared" si="1788"/>
        <v>0</v>
      </c>
      <c r="P987" s="6">
        <f t="shared" si="1788"/>
        <v>38.368432000000006</v>
      </c>
      <c r="Q987" s="6">
        <f t="shared" si="1788"/>
        <v>0</v>
      </c>
      <c r="R987" s="6">
        <f t="shared" si="1788"/>
        <v>0</v>
      </c>
      <c r="S987" s="6">
        <f t="shared" si="1788"/>
        <v>115.105296</v>
      </c>
      <c r="T987" s="6">
        <f t="shared" si="1788"/>
        <v>3251.724612</v>
      </c>
      <c r="U987" s="6">
        <f t="shared" si="1788"/>
        <v>0</v>
      </c>
      <c r="V987" s="6">
        <f t="shared" si="1788"/>
        <v>6033.4359320000003</v>
      </c>
      <c r="W987" s="6">
        <f t="shared" si="1788"/>
        <v>0</v>
      </c>
      <c r="X987" s="6">
        <f t="shared" si="1788"/>
        <v>3309.2772600000003</v>
      </c>
      <c r="Y987" s="6">
        <f t="shared" si="1788"/>
        <v>0</v>
      </c>
      <c r="Z987" s="6">
        <f t="shared" si="1788"/>
        <v>326.13167199999998</v>
      </c>
      <c r="AA987" s="6">
        <f t="shared" si="1788"/>
        <v>0</v>
      </c>
      <c r="AB987" s="6">
        <f t="shared" si="1788"/>
        <v>0</v>
      </c>
      <c r="AC987" s="67"/>
      <c r="AD987" s="55"/>
    </row>
    <row r="988" spans="1:30" s="52" customFormat="1">
      <c r="A988" s="16" t="s">
        <v>50</v>
      </c>
      <c r="B988" s="9">
        <f>SUM(B976:B986)</f>
        <v>30231744</v>
      </c>
      <c r="C988" s="166">
        <f>SUM(C976:C986)</f>
        <v>2519311.9900000002</v>
      </c>
      <c r="D988" s="9">
        <f>D977+D979+D981+D983+D985+D987</f>
        <v>949.61869200000012</v>
      </c>
      <c r="E988" s="9">
        <f>E977+E979+E981+E983+E985+E987</f>
        <v>0</v>
      </c>
      <c r="F988" s="9">
        <f>F977+F979+F981+F983+F985+F987</f>
        <v>274312.84056400001</v>
      </c>
      <c r="G988" s="9">
        <f t="shared" ref="G988:AB988" si="1789">G977+G979+G981+G983+G985+G987</f>
        <v>497.81134299999997</v>
      </c>
      <c r="H988" s="9">
        <f t="shared" si="1789"/>
        <v>4412.3696799999998</v>
      </c>
      <c r="I988" s="9">
        <f t="shared" si="1789"/>
        <v>0</v>
      </c>
      <c r="J988" s="9">
        <f t="shared" si="1789"/>
        <v>0</v>
      </c>
      <c r="K988" s="9">
        <f t="shared" si="1789"/>
        <v>0</v>
      </c>
      <c r="L988" s="9">
        <f t="shared" si="1789"/>
        <v>2212022.4604049996</v>
      </c>
      <c r="M988" s="9">
        <f t="shared" si="1789"/>
        <v>5592.1989640000002</v>
      </c>
      <c r="N988" s="9">
        <f t="shared" si="1789"/>
        <v>8450.647148</v>
      </c>
      <c r="O988" s="9">
        <f t="shared" si="1789"/>
        <v>0</v>
      </c>
      <c r="P988" s="9">
        <f t="shared" si="1789"/>
        <v>38.368432000000006</v>
      </c>
      <c r="Q988" s="9">
        <f t="shared" si="1789"/>
        <v>0</v>
      </c>
      <c r="R988" s="9">
        <f t="shared" si="1789"/>
        <v>0</v>
      </c>
      <c r="S988" s="9">
        <f t="shared" si="1789"/>
        <v>115.105296</v>
      </c>
      <c r="T988" s="9">
        <f t="shared" si="1789"/>
        <v>3251.724612</v>
      </c>
      <c r="U988" s="9">
        <f t="shared" si="1789"/>
        <v>0</v>
      </c>
      <c r="V988" s="9">
        <f t="shared" si="1789"/>
        <v>6033.4359320000003</v>
      </c>
      <c r="W988" s="9">
        <f t="shared" si="1789"/>
        <v>0</v>
      </c>
      <c r="X988" s="9">
        <f t="shared" si="1789"/>
        <v>3309.2772600000003</v>
      </c>
      <c r="Y988" s="9">
        <f t="shared" si="1789"/>
        <v>0</v>
      </c>
      <c r="Z988" s="9">
        <f t="shared" si="1789"/>
        <v>326.13167199999998</v>
      </c>
      <c r="AA988" s="9">
        <f t="shared" si="1789"/>
        <v>0</v>
      </c>
      <c r="AB988" s="9">
        <f t="shared" si="1789"/>
        <v>0</v>
      </c>
      <c r="AC988" s="67"/>
      <c r="AD988" s="55"/>
    </row>
    <row r="989" spans="1:30" s="52" customFormat="1">
      <c r="A989" s="16"/>
      <c r="B989" s="9"/>
      <c r="C989" s="166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67"/>
      <c r="AD989" s="55"/>
    </row>
    <row r="990" spans="1:30" s="52" customFormat="1">
      <c r="A990" s="87"/>
      <c r="B990" s="17"/>
      <c r="C990" s="16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67"/>
      <c r="AD990" s="55"/>
    </row>
    <row r="991" spans="1:30" s="52" customFormat="1" ht="13.8" thickBot="1">
      <c r="A991" s="82" t="s">
        <v>277</v>
      </c>
      <c r="B991" s="127"/>
      <c r="C991" s="159"/>
      <c r="D991" s="127"/>
      <c r="E991" s="127"/>
      <c r="F991" s="127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67"/>
      <c r="AD991" s="55"/>
    </row>
    <row r="992" spans="1:30" s="52" customFormat="1" ht="13.8" thickBot="1">
      <c r="A992" s="113" t="s">
        <v>1</v>
      </c>
      <c r="B992" s="114" t="s">
        <v>2</v>
      </c>
      <c r="C992" s="160" t="s">
        <v>3</v>
      </c>
      <c r="D992" s="211" t="s">
        <v>4</v>
      </c>
      <c r="E992" s="212"/>
      <c r="F992" s="212"/>
      <c r="G992" s="212"/>
      <c r="H992" s="212"/>
      <c r="I992" s="212"/>
      <c r="J992" s="212"/>
      <c r="K992" s="212"/>
      <c r="L992" s="212"/>
      <c r="M992" s="212"/>
      <c r="N992" s="212"/>
      <c r="O992" s="212"/>
      <c r="P992" s="212"/>
      <c r="Q992" s="212"/>
      <c r="R992" s="212"/>
      <c r="S992" s="212"/>
      <c r="T992" s="212"/>
      <c r="U992" s="212"/>
      <c r="V992" s="212"/>
      <c r="W992" s="212"/>
      <c r="X992" s="212"/>
      <c r="Y992" s="212"/>
      <c r="Z992" s="123"/>
      <c r="AA992" s="123"/>
      <c r="AB992" s="123"/>
      <c r="AC992" s="67"/>
      <c r="AD992" s="55"/>
    </row>
    <row r="993" spans="1:30" s="52" customFormat="1">
      <c r="A993" s="115" t="s">
        <v>5</v>
      </c>
      <c r="B993" s="116" t="s">
        <v>6</v>
      </c>
      <c r="C993" s="161" t="s">
        <v>6</v>
      </c>
      <c r="D993" s="117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9"/>
      <c r="Z993" s="116" t="s">
        <v>7</v>
      </c>
      <c r="AA993" s="116"/>
      <c r="AB993" s="116"/>
      <c r="AC993" s="67"/>
      <c r="AD993" s="55"/>
    </row>
    <row r="994" spans="1:30" s="52" customFormat="1">
      <c r="A994" s="115" t="s">
        <v>8</v>
      </c>
      <c r="B994" s="116" t="s">
        <v>9</v>
      </c>
      <c r="C994" s="161" t="s">
        <v>9</v>
      </c>
      <c r="D994" s="120" t="s">
        <v>10</v>
      </c>
      <c r="E994" s="116" t="s">
        <v>11</v>
      </c>
      <c r="F994" s="116" t="s">
        <v>12</v>
      </c>
      <c r="G994" s="116" t="s">
        <v>13</v>
      </c>
      <c r="H994" s="116" t="s">
        <v>14</v>
      </c>
      <c r="I994" s="116" t="s">
        <v>15</v>
      </c>
      <c r="J994" s="116" t="s">
        <v>16</v>
      </c>
      <c r="K994" s="116" t="s">
        <v>17</v>
      </c>
      <c r="L994" s="116" t="s">
        <v>18</v>
      </c>
      <c r="M994" s="116" t="s">
        <v>19</v>
      </c>
      <c r="N994" s="116" t="s">
        <v>20</v>
      </c>
      <c r="O994" s="116" t="s">
        <v>175</v>
      </c>
      <c r="P994" s="116" t="s">
        <v>21</v>
      </c>
      <c r="Q994" s="116" t="s">
        <v>22</v>
      </c>
      <c r="R994" s="116" t="s">
        <v>23</v>
      </c>
      <c r="S994" s="116" t="s">
        <v>24</v>
      </c>
      <c r="T994" s="116" t="s">
        <v>25</v>
      </c>
      <c r="U994" s="116" t="s">
        <v>26</v>
      </c>
      <c r="V994" s="116" t="s">
        <v>27</v>
      </c>
      <c r="W994" s="116" t="s">
        <v>28</v>
      </c>
      <c r="X994" s="116" t="s">
        <v>29</v>
      </c>
      <c r="Y994" s="116" t="s">
        <v>30</v>
      </c>
      <c r="Z994" s="116" t="s">
        <v>31</v>
      </c>
      <c r="AA994" s="116" t="s">
        <v>493</v>
      </c>
      <c r="AB994" s="116" t="s">
        <v>476</v>
      </c>
      <c r="AC994" s="67"/>
      <c r="AD994" s="55"/>
    </row>
    <row r="995" spans="1:30" s="52" customFormat="1">
      <c r="A995" s="115"/>
      <c r="B995" s="116"/>
      <c r="C995" s="161" t="s">
        <v>616</v>
      </c>
      <c r="D995" s="121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  <c r="AA995" s="122"/>
      <c r="AB995" s="122"/>
      <c r="AC995" s="67"/>
      <c r="AD995" s="55"/>
    </row>
    <row r="996" spans="1:30" s="52" customFormat="1">
      <c r="A996" s="96" t="s">
        <v>278</v>
      </c>
      <c r="B996" s="29">
        <v>26306995</v>
      </c>
      <c r="C996" s="165">
        <f>ROUND(B996/12,2)</f>
        <v>2192249.58</v>
      </c>
      <c r="D996" s="20"/>
      <c r="E996" s="20">
        <v>4.1300000000000003E-2</v>
      </c>
      <c r="F996" s="5">
        <v>2.23E-2</v>
      </c>
      <c r="G996" s="19">
        <v>8.0000000000000004E-4</v>
      </c>
      <c r="H996" s="20"/>
      <c r="I996" s="20">
        <v>0.92989999999999995</v>
      </c>
      <c r="J996" s="20">
        <v>4.1000000000000003E-3</v>
      </c>
      <c r="K996" s="20"/>
      <c r="L996" s="5"/>
      <c r="M996" s="20"/>
      <c r="N996" s="20">
        <v>1.6000000000000001E-3</v>
      </c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67"/>
      <c r="AD996" s="55"/>
    </row>
    <row r="997" spans="1:30" s="52" customFormat="1">
      <c r="A997" s="98"/>
      <c r="B997" s="3"/>
      <c r="C997" s="165"/>
      <c r="D997" s="6"/>
      <c r="E997" s="6">
        <f>$C996*E996</f>
        <v>90539.90765400001</v>
      </c>
      <c r="F997" s="6">
        <f>$C996*F996</f>
        <v>48887.165634000005</v>
      </c>
      <c r="G997" s="6">
        <f>$C996*G996</f>
        <v>1753.7996640000001</v>
      </c>
      <c r="H997" s="6"/>
      <c r="I997" s="6">
        <f>$C996*I996</f>
        <v>2038572.884442</v>
      </c>
      <c r="J997" s="6">
        <f>$C996*J996</f>
        <v>8988.2232780000013</v>
      </c>
      <c r="K997" s="6"/>
      <c r="L997" s="6"/>
      <c r="M997" s="6"/>
      <c r="N997" s="6">
        <f>$C996*N996</f>
        <v>3507.5993280000002</v>
      </c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7"/>
      <c r="AD997" s="55"/>
    </row>
    <row r="998" spans="1:30" s="52" customFormat="1">
      <c r="A998" s="96" t="s">
        <v>392</v>
      </c>
      <c r="B998" s="29">
        <v>1237477</v>
      </c>
      <c r="C998" s="165">
        <f t="shared" ref="C998:C1000" si="1790">ROUND(B998/12,2)</f>
        <v>103123.08</v>
      </c>
      <c r="D998" s="5"/>
      <c r="E998" s="5">
        <v>3.3399999999999999E-2</v>
      </c>
      <c r="F998" s="5"/>
      <c r="G998" s="5">
        <v>3.4299999999999997E-2</v>
      </c>
      <c r="H998" s="5"/>
      <c r="I998" s="5">
        <v>0.92020000000000002</v>
      </c>
      <c r="J998" s="5"/>
      <c r="K998" s="5"/>
      <c r="L998" s="5">
        <v>1.21E-2</v>
      </c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67"/>
      <c r="AD998" s="55"/>
    </row>
    <row r="999" spans="1:30" s="52" customFormat="1">
      <c r="A999" s="97"/>
      <c r="B999" s="12"/>
      <c r="C999" s="165"/>
      <c r="D999" s="6"/>
      <c r="E999" s="6">
        <f>$C998*E998</f>
        <v>3444.310872</v>
      </c>
      <c r="F999" s="6">
        <f>$C998*F998</f>
        <v>0</v>
      </c>
      <c r="G999" s="6">
        <f>$C998*G998</f>
        <v>3537.1216439999998</v>
      </c>
      <c r="H999" s="6"/>
      <c r="I999" s="6">
        <f>$C998*I998</f>
        <v>94893.858216000008</v>
      </c>
      <c r="J999" s="6">
        <f>$C998*J998</f>
        <v>0</v>
      </c>
      <c r="K999" s="6"/>
      <c r="L999" s="6">
        <f>$C998*L998</f>
        <v>1247.789268</v>
      </c>
      <c r="M999" s="6"/>
      <c r="N999" s="6">
        <f>$C998*N998</f>
        <v>0</v>
      </c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7"/>
      <c r="AD999" s="55"/>
    </row>
    <row r="1000" spans="1:30" s="157" customFormat="1">
      <c r="A1000" s="179" t="s">
        <v>534</v>
      </c>
      <c r="B1000" s="29">
        <v>1264044</v>
      </c>
      <c r="C1000" s="165">
        <f t="shared" si="1790"/>
        <v>105337</v>
      </c>
      <c r="D1000" s="155">
        <v>1.8E-3</v>
      </c>
      <c r="E1000" s="155">
        <v>0.18679999999999999</v>
      </c>
      <c r="F1000" s="155">
        <v>5.8599999999999999E-2</v>
      </c>
      <c r="G1000" s="155">
        <v>7.85E-2</v>
      </c>
      <c r="H1000" s="155">
        <v>3.32E-2</v>
      </c>
      <c r="I1000" s="155">
        <v>0.3821</v>
      </c>
      <c r="J1000" s="155">
        <v>2.76E-2</v>
      </c>
      <c r="K1000" s="155">
        <v>4.1300000000000003E-2</v>
      </c>
      <c r="L1000" s="155">
        <v>2.23E-2</v>
      </c>
      <c r="M1000" s="155">
        <v>1.9699999999999999E-2</v>
      </c>
      <c r="N1000" s="155">
        <v>5.1499999999999997E-2</v>
      </c>
      <c r="O1000" s="155">
        <v>1.3599999999999999E-2</v>
      </c>
      <c r="P1000" s="155">
        <v>5.0000000000000001E-4</v>
      </c>
      <c r="Q1000" s="155">
        <v>5.1999999999999998E-3</v>
      </c>
      <c r="R1000" s="155">
        <v>4.0000000000000002E-4</v>
      </c>
      <c r="S1000" s="155">
        <v>4.0000000000000002E-4</v>
      </c>
      <c r="T1000" s="155">
        <v>1.0800000000000001E-2</v>
      </c>
      <c r="U1000" s="155">
        <v>1.2500000000000001E-2</v>
      </c>
      <c r="V1000" s="155">
        <v>3.56E-2</v>
      </c>
      <c r="W1000" s="155">
        <v>4.4999999999999997E-3</v>
      </c>
      <c r="X1000" s="155">
        <v>1.17E-2</v>
      </c>
      <c r="Y1000" s="155">
        <v>1.4E-3</v>
      </c>
      <c r="Z1000" s="155"/>
      <c r="AA1000" s="155"/>
      <c r="AB1000" s="155"/>
      <c r="AC1000" s="67"/>
      <c r="AD1000" s="156"/>
    </row>
    <row r="1001" spans="1:30" s="52" customFormat="1">
      <c r="A1001" s="97"/>
      <c r="B1001" s="12"/>
      <c r="C1001" s="164"/>
      <c r="D1001" s="6">
        <f>$C1000*D1000</f>
        <v>189.60659999999999</v>
      </c>
      <c r="E1001" s="6">
        <f>$C1000*E1000</f>
        <v>19676.9516</v>
      </c>
      <c r="F1001" s="6">
        <f>$C1000*F1000</f>
        <v>6172.7482</v>
      </c>
      <c r="G1001" s="6">
        <f>$C1000*G1000</f>
        <v>8268.9544999999998</v>
      </c>
      <c r="H1001" s="6">
        <f t="shared" ref="H1001" si="1791">$C1000*H1000</f>
        <v>3497.1884</v>
      </c>
      <c r="I1001" s="6">
        <f t="shared" ref="I1001" si="1792">$C1000*I1000</f>
        <v>40249.267699999997</v>
      </c>
      <c r="J1001" s="6">
        <f t="shared" ref="J1001:AB1001" si="1793">$C1000*J1000</f>
        <v>2907.3011999999999</v>
      </c>
      <c r="K1001" s="6">
        <f t="shared" si="1793"/>
        <v>4350.4181000000008</v>
      </c>
      <c r="L1001" s="6">
        <f t="shared" si="1793"/>
        <v>2349.0151000000001</v>
      </c>
      <c r="M1001" s="6">
        <f t="shared" si="1793"/>
        <v>2075.1388999999999</v>
      </c>
      <c r="N1001" s="6">
        <f t="shared" si="1793"/>
        <v>5424.8554999999997</v>
      </c>
      <c r="O1001" s="6">
        <f t="shared" si="1793"/>
        <v>1432.5832</v>
      </c>
      <c r="P1001" s="6">
        <f t="shared" si="1793"/>
        <v>52.668500000000002</v>
      </c>
      <c r="Q1001" s="6">
        <f t="shared" si="1793"/>
        <v>547.75239999999997</v>
      </c>
      <c r="R1001" s="6">
        <f t="shared" si="1793"/>
        <v>42.134799999999998</v>
      </c>
      <c r="S1001" s="6">
        <f t="shared" si="1793"/>
        <v>42.134799999999998</v>
      </c>
      <c r="T1001" s="6">
        <f t="shared" si="1793"/>
        <v>1137.6396</v>
      </c>
      <c r="U1001" s="6">
        <f t="shared" si="1793"/>
        <v>1316.7125000000001</v>
      </c>
      <c r="V1001" s="6">
        <f t="shared" si="1793"/>
        <v>3749.9971999999998</v>
      </c>
      <c r="W1001" s="6">
        <f t="shared" si="1793"/>
        <v>474.01649999999995</v>
      </c>
      <c r="X1001" s="6">
        <f t="shared" si="1793"/>
        <v>1232.4429</v>
      </c>
      <c r="Y1001" s="6">
        <f t="shared" si="1793"/>
        <v>147.4718</v>
      </c>
      <c r="Z1001" s="6">
        <f t="shared" si="1793"/>
        <v>0</v>
      </c>
      <c r="AA1001" s="6">
        <f t="shared" si="1793"/>
        <v>0</v>
      </c>
      <c r="AB1001" s="6">
        <f t="shared" si="1793"/>
        <v>0</v>
      </c>
      <c r="AC1001" s="67"/>
      <c r="AD1001" s="55"/>
    </row>
    <row r="1002" spans="1:30" s="52" customFormat="1">
      <c r="A1002" s="50" t="s">
        <v>50</v>
      </c>
      <c r="B1002" s="33">
        <f>SUM(B996:B1001)</f>
        <v>28808516</v>
      </c>
      <c r="C1002" s="51">
        <f>SUM(C996:C1001)</f>
        <v>2400709.66</v>
      </c>
      <c r="D1002" s="51">
        <f>D997+D999+D1001</f>
        <v>189.60659999999999</v>
      </c>
      <c r="E1002" s="51">
        <f>E997+E999+E1001</f>
        <v>113661.17012600001</v>
      </c>
      <c r="F1002" s="51">
        <f>F997+F999+F1001</f>
        <v>55059.913834000006</v>
      </c>
      <c r="G1002" s="51">
        <f t="shared" ref="G1002" si="1794">G997+G999+G1001</f>
        <v>13559.875808000001</v>
      </c>
      <c r="H1002" s="51">
        <f t="shared" ref="H1002" si="1795">H997+H999+H1001</f>
        <v>3497.1884</v>
      </c>
      <c r="I1002" s="51">
        <f t="shared" ref="I1002:AB1002" si="1796">I997+I999+I1001</f>
        <v>2173716.0103580002</v>
      </c>
      <c r="J1002" s="51">
        <f t="shared" si="1796"/>
        <v>11895.524478000001</v>
      </c>
      <c r="K1002" s="51">
        <f t="shared" si="1796"/>
        <v>4350.4181000000008</v>
      </c>
      <c r="L1002" s="51">
        <f t="shared" si="1796"/>
        <v>3596.8043680000001</v>
      </c>
      <c r="M1002" s="51">
        <f t="shared" si="1796"/>
        <v>2075.1388999999999</v>
      </c>
      <c r="N1002" s="51">
        <f t="shared" si="1796"/>
        <v>8932.4548279999999</v>
      </c>
      <c r="O1002" s="51">
        <f t="shared" si="1796"/>
        <v>1432.5832</v>
      </c>
      <c r="P1002" s="51">
        <f t="shared" si="1796"/>
        <v>52.668500000000002</v>
      </c>
      <c r="Q1002" s="51">
        <f t="shared" si="1796"/>
        <v>547.75239999999997</v>
      </c>
      <c r="R1002" s="51">
        <f t="shared" si="1796"/>
        <v>42.134799999999998</v>
      </c>
      <c r="S1002" s="51">
        <f t="shared" si="1796"/>
        <v>42.134799999999998</v>
      </c>
      <c r="T1002" s="51">
        <f t="shared" si="1796"/>
        <v>1137.6396</v>
      </c>
      <c r="U1002" s="51">
        <f t="shared" si="1796"/>
        <v>1316.7125000000001</v>
      </c>
      <c r="V1002" s="51">
        <f t="shared" si="1796"/>
        <v>3749.9971999999998</v>
      </c>
      <c r="W1002" s="51">
        <f t="shared" si="1796"/>
        <v>474.01649999999995</v>
      </c>
      <c r="X1002" s="51">
        <f t="shared" si="1796"/>
        <v>1232.4429</v>
      </c>
      <c r="Y1002" s="51">
        <f t="shared" si="1796"/>
        <v>147.4718</v>
      </c>
      <c r="Z1002" s="51">
        <f t="shared" si="1796"/>
        <v>0</v>
      </c>
      <c r="AA1002" s="51">
        <f t="shared" si="1796"/>
        <v>0</v>
      </c>
      <c r="AB1002" s="51">
        <f t="shared" si="1796"/>
        <v>0</v>
      </c>
      <c r="AC1002" s="67"/>
      <c r="AD1002" s="55"/>
    </row>
    <row r="1003" spans="1:30" s="52" customFormat="1">
      <c r="A1003" s="54"/>
      <c r="B1003" s="7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67"/>
      <c r="AD1003" s="55"/>
    </row>
    <row r="1004" spans="1:30" s="52" customFormat="1">
      <c r="A1004" s="16"/>
      <c r="B1004" s="9"/>
      <c r="C1004" s="166"/>
      <c r="D1004" s="64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67"/>
      <c r="AD1004" s="55"/>
    </row>
    <row r="1005" spans="1:30" s="52" customFormat="1" ht="13.8" thickBot="1">
      <c r="A1005" s="82" t="s">
        <v>322</v>
      </c>
      <c r="B1005" s="127"/>
      <c r="C1005" s="159"/>
      <c r="D1005" s="127"/>
      <c r="E1005" s="1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67"/>
      <c r="AD1005" s="55"/>
    </row>
    <row r="1006" spans="1:30" s="52" customFormat="1" ht="13.8" thickBot="1">
      <c r="A1006" s="113" t="s">
        <v>1</v>
      </c>
      <c r="B1006" s="114" t="s">
        <v>2</v>
      </c>
      <c r="C1006" s="160" t="s">
        <v>3</v>
      </c>
      <c r="D1006" s="211" t="s">
        <v>4</v>
      </c>
      <c r="E1006" s="212"/>
      <c r="F1006" s="212"/>
      <c r="G1006" s="212"/>
      <c r="H1006" s="212"/>
      <c r="I1006" s="212"/>
      <c r="J1006" s="212"/>
      <c r="K1006" s="212"/>
      <c r="L1006" s="212"/>
      <c r="M1006" s="212"/>
      <c r="N1006" s="212"/>
      <c r="O1006" s="212"/>
      <c r="P1006" s="212"/>
      <c r="Q1006" s="212"/>
      <c r="R1006" s="212"/>
      <c r="S1006" s="212"/>
      <c r="T1006" s="212"/>
      <c r="U1006" s="212"/>
      <c r="V1006" s="212"/>
      <c r="W1006" s="212"/>
      <c r="X1006" s="212"/>
      <c r="Y1006" s="212"/>
      <c r="Z1006" s="123"/>
      <c r="AA1006" s="123"/>
      <c r="AB1006" s="123"/>
      <c r="AC1006" s="67"/>
      <c r="AD1006" s="55"/>
    </row>
    <row r="1007" spans="1:30" s="52" customFormat="1">
      <c r="A1007" s="115" t="s">
        <v>5</v>
      </c>
      <c r="B1007" s="116" t="s">
        <v>6</v>
      </c>
      <c r="C1007" s="161" t="s">
        <v>6</v>
      </c>
      <c r="D1007" s="117"/>
      <c r="E1007" s="118"/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  <c r="W1007" s="118"/>
      <c r="X1007" s="118"/>
      <c r="Y1007" s="119"/>
      <c r="Z1007" s="116" t="s">
        <v>7</v>
      </c>
      <c r="AA1007" s="116"/>
      <c r="AB1007" s="116"/>
      <c r="AC1007" s="67"/>
      <c r="AD1007" s="55"/>
    </row>
    <row r="1008" spans="1:30" s="52" customFormat="1">
      <c r="A1008" s="115" t="s">
        <v>8</v>
      </c>
      <c r="B1008" s="116" t="s">
        <v>9</v>
      </c>
      <c r="C1008" s="161" t="s">
        <v>9</v>
      </c>
      <c r="D1008" s="120" t="s">
        <v>10</v>
      </c>
      <c r="E1008" s="116" t="s">
        <v>11</v>
      </c>
      <c r="F1008" s="116" t="s">
        <v>12</v>
      </c>
      <c r="G1008" s="116" t="s">
        <v>13</v>
      </c>
      <c r="H1008" s="116" t="s">
        <v>14</v>
      </c>
      <c r="I1008" s="116" t="s">
        <v>15</v>
      </c>
      <c r="J1008" s="116" t="s">
        <v>16</v>
      </c>
      <c r="K1008" s="116" t="s">
        <v>17</v>
      </c>
      <c r="L1008" s="116" t="s">
        <v>18</v>
      </c>
      <c r="M1008" s="116" t="s">
        <v>19</v>
      </c>
      <c r="N1008" s="116" t="s">
        <v>20</v>
      </c>
      <c r="O1008" s="116" t="s">
        <v>175</v>
      </c>
      <c r="P1008" s="116" t="s">
        <v>21</v>
      </c>
      <c r="Q1008" s="116" t="s">
        <v>22</v>
      </c>
      <c r="R1008" s="116" t="s">
        <v>23</v>
      </c>
      <c r="S1008" s="116" t="s">
        <v>24</v>
      </c>
      <c r="T1008" s="116" t="s">
        <v>25</v>
      </c>
      <c r="U1008" s="116" t="s">
        <v>26</v>
      </c>
      <c r="V1008" s="116" t="s">
        <v>27</v>
      </c>
      <c r="W1008" s="116" t="s">
        <v>28</v>
      </c>
      <c r="X1008" s="116" t="s">
        <v>29</v>
      </c>
      <c r="Y1008" s="116" t="s">
        <v>30</v>
      </c>
      <c r="Z1008" s="116" t="s">
        <v>31</v>
      </c>
      <c r="AA1008" s="116" t="s">
        <v>493</v>
      </c>
      <c r="AB1008" s="116" t="s">
        <v>476</v>
      </c>
      <c r="AC1008" s="67"/>
      <c r="AD1008" s="55"/>
    </row>
    <row r="1009" spans="1:30" s="52" customFormat="1">
      <c r="A1009" s="115"/>
      <c r="B1009" s="116"/>
      <c r="C1009" s="161" t="s">
        <v>637</v>
      </c>
      <c r="D1009" s="117"/>
      <c r="E1009" s="118"/>
      <c r="F1009" s="118"/>
      <c r="G1009" s="118"/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  <c r="W1009" s="118"/>
      <c r="X1009" s="118"/>
      <c r="Y1009" s="118"/>
      <c r="Z1009" s="118"/>
      <c r="AA1009" s="118"/>
      <c r="AB1009" s="118"/>
      <c r="AC1009" s="67"/>
      <c r="AD1009" s="55"/>
    </row>
    <row r="1010" spans="1:30" s="52" customFormat="1">
      <c r="A1010" s="177" t="s">
        <v>323</v>
      </c>
      <c r="B1010" s="75">
        <v>1155505.3357181477</v>
      </c>
      <c r="C1010" s="165">
        <f>ROUND(B1010/12,2)</f>
        <v>96292.11</v>
      </c>
      <c r="D1010" s="149"/>
      <c r="E1010" s="37"/>
      <c r="F1010" s="40"/>
      <c r="G1010" s="40"/>
      <c r="H1010" s="149"/>
      <c r="I1010" s="149"/>
      <c r="J1010" s="149"/>
      <c r="K1010" s="149"/>
      <c r="L1010" s="40"/>
      <c r="M1010" s="149"/>
      <c r="N1010" s="149"/>
      <c r="O1010" s="149"/>
      <c r="P1010" s="149"/>
      <c r="Q1010" s="149">
        <v>0.35399999999999998</v>
      </c>
      <c r="R1010" s="149"/>
      <c r="S1010" s="149">
        <v>5.67E-2</v>
      </c>
      <c r="T1010" s="149"/>
      <c r="U1010" s="149"/>
      <c r="V1010" s="149"/>
      <c r="W1010" s="149"/>
      <c r="X1010" s="149">
        <v>0.54369999999999996</v>
      </c>
      <c r="Y1010" s="149">
        <v>2.9399999999999999E-2</v>
      </c>
      <c r="Z1010" s="149">
        <v>1.6199999999999999E-2</v>
      </c>
      <c r="AA1010" s="149">
        <v>0</v>
      </c>
      <c r="AB1010" s="149">
        <v>0</v>
      </c>
      <c r="AC1010" s="67"/>
      <c r="AD1010" s="55"/>
    </row>
    <row r="1011" spans="1:30" s="52" customFormat="1">
      <c r="A1011" s="105"/>
      <c r="B1011" s="187"/>
      <c r="C1011" s="165"/>
      <c r="D1011" s="30">
        <f>$C1010*D1010</f>
        <v>0</v>
      </c>
      <c r="E1011" s="30">
        <f t="shared" ref="E1011" si="1797">$C1010*E1010</f>
        <v>0</v>
      </c>
      <c r="F1011" s="30">
        <f t="shared" ref="F1011" si="1798">$C1010*F1010</f>
        <v>0</v>
      </c>
      <c r="G1011" s="30">
        <f t="shared" ref="G1011:AB1011" si="1799">$C1010*G1010</f>
        <v>0</v>
      </c>
      <c r="H1011" s="30">
        <f t="shared" si="1799"/>
        <v>0</v>
      </c>
      <c r="I1011" s="30">
        <f t="shared" si="1799"/>
        <v>0</v>
      </c>
      <c r="J1011" s="30">
        <f t="shared" si="1799"/>
        <v>0</v>
      </c>
      <c r="K1011" s="30">
        <f t="shared" si="1799"/>
        <v>0</v>
      </c>
      <c r="L1011" s="30">
        <f t="shared" si="1799"/>
        <v>0</v>
      </c>
      <c r="M1011" s="30">
        <f t="shared" si="1799"/>
        <v>0</v>
      </c>
      <c r="N1011" s="30">
        <f t="shared" si="1799"/>
        <v>0</v>
      </c>
      <c r="O1011" s="30">
        <f t="shared" si="1799"/>
        <v>0</v>
      </c>
      <c r="P1011" s="30">
        <f t="shared" si="1799"/>
        <v>0</v>
      </c>
      <c r="Q1011" s="30">
        <f t="shared" si="1799"/>
        <v>34087.406940000001</v>
      </c>
      <c r="R1011" s="30">
        <f t="shared" si="1799"/>
        <v>0</v>
      </c>
      <c r="S1011" s="30">
        <f t="shared" si="1799"/>
        <v>5459.7626369999998</v>
      </c>
      <c r="T1011" s="30">
        <f t="shared" si="1799"/>
        <v>0</v>
      </c>
      <c r="U1011" s="30">
        <f t="shared" si="1799"/>
        <v>0</v>
      </c>
      <c r="V1011" s="30">
        <f t="shared" si="1799"/>
        <v>0</v>
      </c>
      <c r="W1011" s="30">
        <f t="shared" si="1799"/>
        <v>0</v>
      </c>
      <c r="X1011" s="30">
        <f t="shared" si="1799"/>
        <v>52354.020206999994</v>
      </c>
      <c r="Y1011" s="30">
        <f t="shared" si="1799"/>
        <v>2830.988034</v>
      </c>
      <c r="Z1011" s="30">
        <f t="shared" si="1799"/>
        <v>1559.932182</v>
      </c>
      <c r="AA1011" s="30">
        <f t="shared" si="1799"/>
        <v>0</v>
      </c>
      <c r="AB1011" s="30">
        <f t="shared" si="1799"/>
        <v>0</v>
      </c>
      <c r="AC1011" s="67"/>
      <c r="AD1011" s="55"/>
    </row>
    <row r="1012" spans="1:30" s="52" customFormat="1">
      <c r="A1012" s="177" t="s">
        <v>324</v>
      </c>
      <c r="B1012" s="75">
        <v>571387.80068705417</v>
      </c>
      <c r="C1012" s="165">
        <f t="shared" ref="C1012:C1016" si="1800">ROUND(B1012/12,2)</f>
        <v>47615.65</v>
      </c>
      <c r="D1012" s="149"/>
      <c r="E1012" s="37"/>
      <c r="F1012" s="40"/>
      <c r="G1012" s="40"/>
      <c r="H1012" s="149"/>
      <c r="I1012" s="149"/>
      <c r="J1012" s="149"/>
      <c r="K1012" s="149"/>
      <c r="L1012" s="40"/>
      <c r="M1012" s="149"/>
      <c r="N1012" s="149"/>
      <c r="O1012" s="149"/>
      <c r="P1012" s="149"/>
      <c r="Q1012" s="149">
        <v>0.61770000000000003</v>
      </c>
      <c r="R1012" s="149"/>
      <c r="S1012" s="149">
        <v>0.03</v>
      </c>
      <c r="T1012" s="149"/>
      <c r="U1012" s="149"/>
      <c r="V1012" s="149"/>
      <c r="W1012" s="149"/>
      <c r="X1012" s="149">
        <v>0.32729999999999998</v>
      </c>
      <c r="Y1012" s="149">
        <v>1.4500000000000001E-2</v>
      </c>
      <c r="Z1012" s="149">
        <v>1.0500000000000001E-2</v>
      </c>
      <c r="AA1012" s="149">
        <v>0</v>
      </c>
      <c r="AB1012" s="149">
        <v>0</v>
      </c>
      <c r="AC1012" s="67"/>
      <c r="AD1012" s="55"/>
    </row>
    <row r="1013" spans="1:30" s="52" customFormat="1">
      <c r="A1013" s="105"/>
      <c r="B1013" s="187"/>
      <c r="C1013" s="165"/>
      <c r="D1013" s="30">
        <f t="shared" ref="D1013" si="1801">$C1012*D1012</f>
        <v>0</v>
      </c>
      <c r="E1013" s="30">
        <f t="shared" ref="E1013" si="1802">$C1012*E1012</f>
        <v>0</v>
      </c>
      <c r="F1013" s="30">
        <f t="shared" ref="F1013:AB1013" si="1803">$C1012*F1012</f>
        <v>0</v>
      </c>
      <c r="G1013" s="30">
        <f t="shared" si="1803"/>
        <v>0</v>
      </c>
      <c r="H1013" s="30">
        <f t="shared" si="1803"/>
        <v>0</v>
      </c>
      <c r="I1013" s="30">
        <f t="shared" si="1803"/>
        <v>0</v>
      </c>
      <c r="J1013" s="30">
        <f t="shared" si="1803"/>
        <v>0</v>
      </c>
      <c r="K1013" s="30">
        <f t="shared" si="1803"/>
        <v>0</v>
      </c>
      <c r="L1013" s="30">
        <f t="shared" si="1803"/>
        <v>0</v>
      </c>
      <c r="M1013" s="30">
        <f t="shared" si="1803"/>
        <v>0</v>
      </c>
      <c r="N1013" s="30">
        <f t="shared" si="1803"/>
        <v>0</v>
      </c>
      <c r="O1013" s="30">
        <f t="shared" si="1803"/>
        <v>0</v>
      </c>
      <c r="P1013" s="30">
        <f t="shared" si="1803"/>
        <v>0</v>
      </c>
      <c r="Q1013" s="30">
        <f t="shared" si="1803"/>
        <v>29412.187005000003</v>
      </c>
      <c r="R1013" s="30">
        <f t="shared" si="1803"/>
        <v>0</v>
      </c>
      <c r="S1013" s="30">
        <f t="shared" si="1803"/>
        <v>1428.4694999999999</v>
      </c>
      <c r="T1013" s="30">
        <f t="shared" si="1803"/>
        <v>0</v>
      </c>
      <c r="U1013" s="30">
        <f t="shared" si="1803"/>
        <v>0</v>
      </c>
      <c r="V1013" s="30">
        <f t="shared" si="1803"/>
        <v>0</v>
      </c>
      <c r="W1013" s="30">
        <f t="shared" si="1803"/>
        <v>0</v>
      </c>
      <c r="X1013" s="30">
        <f t="shared" si="1803"/>
        <v>15584.602245</v>
      </c>
      <c r="Y1013" s="30">
        <f t="shared" si="1803"/>
        <v>690.4269250000001</v>
      </c>
      <c r="Z1013" s="30">
        <f t="shared" si="1803"/>
        <v>499.96432500000003</v>
      </c>
      <c r="AA1013" s="30">
        <f t="shared" si="1803"/>
        <v>0</v>
      </c>
      <c r="AB1013" s="30">
        <f t="shared" si="1803"/>
        <v>0</v>
      </c>
      <c r="AC1013" s="67"/>
      <c r="AD1013" s="55"/>
    </row>
    <row r="1014" spans="1:30" s="52" customFormat="1">
      <c r="A1014" s="177" t="s">
        <v>325</v>
      </c>
      <c r="B1014" s="75">
        <v>754135.86366982129</v>
      </c>
      <c r="C1014" s="165">
        <f t="shared" si="1800"/>
        <v>62844.66</v>
      </c>
      <c r="D1014" s="10">
        <v>2.4500000000000001E-2</v>
      </c>
      <c r="E1014" s="37"/>
      <c r="F1014" s="5"/>
      <c r="G1014" s="5"/>
      <c r="H1014" s="10"/>
      <c r="I1014" s="10"/>
      <c r="J1014" s="10"/>
      <c r="K1014" s="10"/>
      <c r="L1014" s="5"/>
      <c r="M1014" s="10"/>
      <c r="N1014" s="10"/>
      <c r="O1014" s="10"/>
      <c r="P1014" s="10"/>
      <c r="Q1014" s="10">
        <v>0.97550000000000003</v>
      </c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67"/>
      <c r="AD1014" s="55"/>
    </row>
    <row r="1015" spans="1:30" s="52" customFormat="1">
      <c r="A1015" s="105"/>
      <c r="B1015" s="187"/>
      <c r="C1015" s="165"/>
      <c r="D1015" s="30">
        <f t="shared" ref="D1015" si="1804">$C1014*D1014</f>
        <v>1539.6941700000002</v>
      </c>
      <c r="E1015" s="30">
        <f t="shared" ref="E1015" si="1805">$C1014*E1014</f>
        <v>0</v>
      </c>
      <c r="F1015" s="30">
        <f t="shared" ref="F1015:AB1015" si="1806">$C1014*F1014</f>
        <v>0</v>
      </c>
      <c r="G1015" s="30">
        <f t="shared" si="1806"/>
        <v>0</v>
      </c>
      <c r="H1015" s="30">
        <f t="shared" si="1806"/>
        <v>0</v>
      </c>
      <c r="I1015" s="30">
        <f t="shared" si="1806"/>
        <v>0</v>
      </c>
      <c r="J1015" s="30">
        <f t="shared" si="1806"/>
        <v>0</v>
      </c>
      <c r="K1015" s="30">
        <f t="shared" si="1806"/>
        <v>0</v>
      </c>
      <c r="L1015" s="30">
        <f t="shared" si="1806"/>
        <v>0</v>
      </c>
      <c r="M1015" s="30">
        <f t="shared" si="1806"/>
        <v>0</v>
      </c>
      <c r="N1015" s="30">
        <f t="shared" si="1806"/>
        <v>0</v>
      </c>
      <c r="O1015" s="30">
        <f t="shared" si="1806"/>
        <v>0</v>
      </c>
      <c r="P1015" s="30">
        <f t="shared" si="1806"/>
        <v>0</v>
      </c>
      <c r="Q1015" s="30">
        <f t="shared" si="1806"/>
        <v>61304.965830000008</v>
      </c>
      <c r="R1015" s="30">
        <f t="shared" si="1806"/>
        <v>0</v>
      </c>
      <c r="S1015" s="30">
        <f t="shared" si="1806"/>
        <v>0</v>
      </c>
      <c r="T1015" s="30">
        <f t="shared" si="1806"/>
        <v>0</v>
      </c>
      <c r="U1015" s="30">
        <f t="shared" si="1806"/>
        <v>0</v>
      </c>
      <c r="V1015" s="30">
        <f t="shared" si="1806"/>
        <v>0</v>
      </c>
      <c r="W1015" s="30">
        <f t="shared" si="1806"/>
        <v>0</v>
      </c>
      <c r="X1015" s="30">
        <f t="shared" si="1806"/>
        <v>0</v>
      </c>
      <c r="Y1015" s="30">
        <f t="shared" si="1806"/>
        <v>0</v>
      </c>
      <c r="Z1015" s="30">
        <f t="shared" si="1806"/>
        <v>0</v>
      </c>
      <c r="AA1015" s="30">
        <f t="shared" si="1806"/>
        <v>0</v>
      </c>
      <c r="AB1015" s="30">
        <f t="shared" si="1806"/>
        <v>0</v>
      </c>
      <c r="AC1015" s="67"/>
      <c r="AD1015" s="55"/>
    </row>
    <row r="1016" spans="1:30" s="52" customFormat="1">
      <c r="A1016" s="177" t="s">
        <v>326</v>
      </c>
      <c r="B1016" s="75">
        <v>18174192.346162871</v>
      </c>
      <c r="C1016" s="165">
        <f t="shared" si="1800"/>
        <v>1514516.03</v>
      </c>
      <c r="D1016" s="149"/>
      <c r="E1016" s="37"/>
      <c r="F1016" s="40"/>
      <c r="G1016" s="40"/>
      <c r="H1016" s="149"/>
      <c r="I1016" s="149"/>
      <c r="J1016" s="149"/>
      <c r="K1016" s="149"/>
      <c r="L1016" s="40"/>
      <c r="M1016" s="149"/>
      <c r="N1016" s="149"/>
      <c r="O1016" s="149"/>
      <c r="P1016" s="149">
        <v>1.77E-2</v>
      </c>
      <c r="Q1016" s="149">
        <v>0.35830000000000001</v>
      </c>
      <c r="R1016" s="149"/>
      <c r="S1016" s="149">
        <v>0.2361</v>
      </c>
      <c r="T1016" s="149"/>
      <c r="U1016" s="149"/>
      <c r="V1016" s="149"/>
      <c r="W1016" s="149"/>
      <c r="X1016" s="149">
        <v>0.35870000000000002</v>
      </c>
      <c r="Y1016" s="149">
        <v>1.43E-2</v>
      </c>
      <c r="Z1016" s="149">
        <v>1.49E-2</v>
      </c>
      <c r="AA1016" s="149">
        <v>0</v>
      </c>
      <c r="AB1016" s="149">
        <v>0</v>
      </c>
      <c r="AC1016" s="67"/>
      <c r="AD1016" s="55"/>
    </row>
    <row r="1017" spans="1:30" s="52" customFormat="1">
      <c r="A1017" s="105"/>
      <c r="B1017" s="24"/>
      <c r="C1017" s="169"/>
      <c r="D1017" s="30">
        <f t="shared" ref="D1017" si="1807">$C1016*D1016</f>
        <v>0</v>
      </c>
      <c r="E1017" s="30">
        <f t="shared" ref="E1017" si="1808">$C1016*E1016</f>
        <v>0</v>
      </c>
      <c r="F1017" s="30">
        <f t="shared" ref="F1017:AB1017" si="1809">$C1016*F1016</f>
        <v>0</v>
      </c>
      <c r="G1017" s="30">
        <f t="shared" si="1809"/>
        <v>0</v>
      </c>
      <c r="H1017" s="30">
        <f t="shared" si="1809"/>
        <v>0</v>
      </c>
      <c r="I1017" s="30">
        <f t="shared" si="1809"/>
        <v>0</v>
      </c>
      <c r="J1017" s="30">
        <f t="shared" si="1809"/>
        <v>0</v>
      </c>
      <c r="K1017" s="30">
        <f t="shared" si="1809"/>
        <v>0</v>
      </c>
      <c r="L1017" s="30">
        <f t="shared" si="1809"/>
        <v>0</v>
      </c>
      <c r="M1017" s="30">
        <f t="shared" si="1809"/>
        <v>0</v>
      </c>
      <c r="N1017" s="30">
        <f t="shared" si="1809"/>
        <v>0</v>
      </c>
      <c r="O1017" s="30">
        <f t="shared" si="1809"/>
        <v>0</v>
      </c>
      <c r="P1017" s="30">
        <f t="shared" si="1809"/>
        <v>26806.933731000001</v>
      </c>
      <c r="Q1017" s="30">
        <f t="shared" si="1809"/>
        <v>542651.09354899998</v>
      </c>
      <c r="R1017" s="30">
        <f t="shared" si="1809"/>
        <v>0</v>
      </c>
      <c r="S1017" s="30">
        <f t="shared" si="1809"/>
        <v>357577.23468300002</v>
      </c>
      <c r="T1017" s="30">
        <f t="shared" si="1809"/>
        <v>0</v>
      </c>
      <c r="U1017" s="30">
        <f t="shared" si="1809"/>
        <v>0</v>
      </c>
      <c r="V1017" s="30">
        <f t="shared" si="1809"/>
        <v>0</v>
      </c>
      <c r="W1017" s="30">
        <f t="shared" si="1809"/>
        <v>0</v>
      </c>
      <c r="X1017" s="30">
        <f t="shared" si="1809"/>
        <v>543256.89996100008</v>
      </c>
      <c r="Y1017" s="30">
        <f t="shared" si="1809"/>
        <v>21657.579228999999</v>
      </c>
      <c r="Z1017" s="30">
        <f t="shared" si="1809"/>
        <v>22566.288847</v>
      </c>
      <c r="AA1017" s="30">
        <f t="shared" si="1809"/>
        <v>0</v>
      </c>
      <c r="AB1017" s="30">
        <f t="shared" si="1809"/>
        <v>0</v>
      </c>
      <c r="AC1017" s="67"/>
      <c r="AD1017" s="55"/>
    </row>
    <row r="1018" spans="1:30" s="52" customFormat="1">
      <c r="A1018" s="89" t="s">
        <v>50</v>
      </c>
      <c r="B1018" s="152">
        <f>SUM(B1010:B1016)</f>
        <v>20655221.346237894</v>
      </c>
      <c r="C1018" s="51">
        <f>SUM(C1010:C1016)</f>
        <v>1721268.45</v>
      </c>
      <c r="D1018" s="51">
        <f>D1011+D1013+D1015+D1017</f>
        <v>1539.6941700000002</v>
      </c>
      <c r="E1018" s="51">
        <f t="shared" ref="E1018" si="1810">E1011+E1013+E1015+E1017</f>
        <v>0</v>
      </c>
      <c r="F1018" s="51">
        <f t="shared" ref="F1018" si="1811">F1011+F1013+F1015+F1017</f>
        <v>0</v>
      </c>
      <c r="G1018" s="51">
        <f t="shared" ref="G1018:AB1018" si="1812">G1011+G1013+G1015+G1017</f>
        <v>0</v>
      </c>
      <c r="H1018" s="51">
        <f t="shared" si="1812"/>
        <v>0</v>
      </c>
      <c r="I1018" s="51">
        <f t="shared" si="1812"/>
        <v>0</v>
      </c>
      <c r="J1018" s="51">
        <f t="shared" si="1812"/>
        <v>0</v>
      </c>
      <c r="K1018" s="51">
        <f t="shared" si="1812"/>
        <v>0</v>
      </c>
      <c r="L1018" s="51">
        <f t="shared" si="1812"/>
        <v>0</v>
      </c>
      <c r="M1018" s="51">
        <f t="shared" si="1812"/>
        <v>0</v>
      </c>
      <c r="N1018" s="51">
        <f t="shared" si="1812"/>
        <v>0</v>
      </c>
      <c r="O1018" s="51">
        <f t="shared" si="1812"/>
        <v>0</v>
      </c>
      <c r="P1018" s="51">
        <f t="shared" si="1812"/>
        <v>26806.933731000001</v>
      </c>
      <c r="Q1018" s="51">
        <f t="shared" si="1812"/>
        <v>667455.65332399996</v>
      </c>
      <c r="R1018" s="51">
        <f t="shared" si="1812"/>
        <v>0</v>
      </c>
      <c r="S1018" s="51">
        <f t="shared" si="1812"/>
        <v>364465.46682000003</v>
      </c>
      <c r="T1018" s="51">
        <f t="shared" si="1812"/>
        <v>0</v>
      </c>
      <c r="U1018" s="51">
        <f t="shared" si="1812"/>
        <v>0</v>
      </c>
      <c r="V1018" s="51">
        <f t="shared" si="1812"/>
        <v>0</v>
      </c>
      <c r="W1018" s="51">
        <f t="shared" si="1812"/>
        <v>0</v>
      </c>
      <c r="X1018" s="51">
        <f t="shared" si="1812"/>
        <v>611195.52241300012</v>
      </c>
      <c r="Y1018" s="51">
        <f t="shared" si="1812"/>
        <v>25178.994188000001</v>
      </c>
      <c r="Z1018" s="51">
        <f t="shared" si="1812"/>
        <v>24626.185354000001</v>
      </c>
      <c r="AA1018" s="51">
        <f t="shared" si="1812"/>
        <v>0</v>
      </c>
      <c r="AB1018" s="51">
        <f t="shared" si="1812"/>
        <v>0</v>
      </c>
      <c r="AC1018" s="67"/>
      <c r="AD1018" s="55"/>
    </row>
    <row r="1019" spans="1:30" s="52" customFormat="1">
      <c r="A1019" s="132"/>
      <c r="B1019" s="133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67"/>
      <c r="AD1019" s="55"/>
    </row>
    <row r="1020" spans="1:30" s="52" customFormat="1">
      <c r="A1020" s="16"/>
      <c r="B1020" s="9"/>
      <c r="C1020" s="166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67"/>
      <c r="AD1020" s="55"/>
    </row>
    <row r="1021" spans="1:30" s="52" customFormat="1" ht="13.5" customHeight="1" thickBot="1">
      <c r="A1021" s="82" t="s">
        <v>330</v>
      </c>
      <c r="B1021" s="127"/>
      <c r="C1021" s="159"/>
      <c r="D1021" s="127"/>
      <c r="E1021" s="1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67"/>
      <c r="AD1021" s="55"/>
    </row>
    <row r="1022" spans="1:30" s="52" customFormat="1" ht="13.5" customHeight="1" thickBot="1">
      <c r="A1022" s="113" t="s">
        <v>1</v>
      </c>
      <c r="B1022" s="114" t="s">
        <v>2</v>
      </c>
      <c r="C1022" s="160" t="s">
        <v>3</v>
      </c>
      <c r="D1022" s="211" t="s">
        <v>4</v>
      </c>
      <c r="E1022" s="212"/>
      <c r="F1022" s="212"/>
      <c r="G1022" s="212"/>
      <c r="H1022" s="212"/>
      <c r="I1022" s="212"/>
      <c r="J1022" s="212"/>
      <c r="K1022" s="212"/>
      <c r="L1022" s="212"/>
      <c r="M1022" s="212"/>
      <c r="N1022" s="212"/>
      <c r="O1022" s="212"/>
      <c r="P1022" s="212"/>
      <c r="Q1022" s="212"/>
      <c r="R1022" s="212"/>
      <c r="S1022" s="212"/>
      <c r="T1022" s="212"/>
      <c r="U1022" s="212"/>
      <c r="V1022" s="212"/>
      <c r="W1022" s="212"/>
      <c r="X1022" s="212"/>
      <c r="Y1022" s="212"/>
      <c r="Z1022" s="123"/>
      <c r="AA1022" s="123"/>
      <c r="AB1022" s="123"/>
      <c r="AC1022" s="67"/>
      <c r="AD1022" s="55"/>
    </row>
    <row r="1023" spans="1:30" s="52" customFormat="1">
      <c r="A1023" s="115" t="s">
        <v>5</v>
      </c>
      <c r="B1023" s="116" t="s">
        <v>6</v>
      </c>
      <c r="C1023" s="161" t="s">
        <v>6</v>
      </c>
      <c r="D1023" s="117"/>
      <c r="E1023" s="118"/>
      <c r="F1023" s="118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  <c r="S1023" s="118"/>
      <c r="T1023" s="118"/>
      <c r="U1023" s="118"/>
      <c r="V1023" s="118"/>
      <c r="W1023" s="118"/>
      <c r="X1023" s="118"/>
      <c r="Y1023" s="119"/>
      <c r="Z1023" s="116" t="s">
        <v>7</v>
      </c>
      <c r="AA1023" s="116"/>
      <c r="AB1023" s="116"/>
      <c r="AC1023" s="67"/>
      <c r="AD1023" s="55"/>
    </row>
    <row r="1024" spans="1:30" s="52" customFormat="1">
      <c r="A1024" s="115" t="s">
        <v>8</v>
      </c>
      <c r="B1024" s="116" t="s">
        <v>9</v>
      </c>
      <c r="C1024" s="161" t="s">
        <v>9</v>
      </c>
      <c r="D1024" s="120" t="s">
        <v>10</v>
      </c>
      <c r="E1024" s="116" t="s">
        <v>11</v>
      </c>
      <c r="F1024" s="116" t="s">
        <v>12</v>
      </c>
      <c r="G1024" s="116" t="s">
        <v>13</v>
      </c>
      <c r="H1024" s="116" t="s">
        <v>14</v>
      </c>
      <c r="I1024" s="116" t="s">
        <v>15</v>
      </c>
      <c r="J1024" s="116" t="s">
        <v>16</v>
      </c>
      <c r="K1024" s="116" t="s">
        <v>17</v>
      </c>
      <c r="L1024" s="116" t="s">
        <v>18</v>
      </c>
      <c r="M1024" s="116" t="s">
        <v>19</v>
      </c>
      <c r="N1024" s="116" t="s">
        <v>20</v>
      </c>
      <c r="O1024" s="116" t="s">
        <v>175</v>
      </c>
      <c r="P1024" s="116" t="s">
        <v>21</v>
      </c>
      <c r="Q1024" s="116" t="s">
        <v>22</v>
      </c>
      <c r="R1024" s="116" t="s">
        <v>23</v>
      </c>
      <c r="S1024" s="116" t="s">
        <v>24</v>
      </c>
      <c r="T1024" s="116" t="s">
        <v>25</v>
      </c>
      <c r="U1024" s="116" t="s">
        <v>26</v>
      </c>
      <c r="V1024" s="116" t="s">
        <v>27</v>
      </c>
      <c r="W1024" s="116" t="s">
        <v>28</v>
      </c>
      <c r="X1024" s="116" t="s">
        <v>29</v>
      </c>
      <c r="Y1024" s="116" t="s">
        <v>30</v>
      </c>
      <c r="Z1024" s="116" t="s">
        <v>31</v>
      </c>
      <c r="AA1024" s="116" t="s">
        <v>493</v>
      </c>
      <c r="AB1024" s="116" t="s">
        <v>476</v>
      </c>
      <c r="AC1024" s="67"/>
      <c r="AD1024" s="55"/>
    </row>
    <row r="1025" spans="1:30" s="52" customFormat="1">
      <c r="A1025" s="115"/>
      <c r="B1025" s="116"/>
      <c r="C1025" s="161" t="s">
        <v>637</v>
      </c>
      <c r="D1025" s="117"/>
      <c r="E1025" s="118"/>
      <c r="F1025" s="118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  <c r="Q1025" s="118"/>
      <c r="R1025" s="118"/>
      <c r="S1025" s="118"/>
      <c r="T1025" s="118"/>
      <c r="U1025" s="118"/>
      <c r="V1025" s="118"/>
      <c r="W1025" s="118"/>
      <c r="X1025" s="118"/>
      <c r="Y1025" s="118"/>
      <c r="Z1025" s="118"/>
      <c r="AA1025" s="118"/>
      <c r="AB1025" s="118"/>
      <c r="AC1025" s="67"/>
      <c r="AD1025" s="55"/>
    </row>
    <row r="1026" spans="1:30" s="52" customFormat="1">
      <c r="A1026" s="177" t="s">
        <v>331</v>
      </c>
      <c r="B1026" s="75">
        <v>1640633.4949356029</v>
      </c>
      <c r="C1026" s="165">
        <f>ROUND(B1026/12,2)</f>
        <v>136719.46</v>
      </c>
      <c r="D1026" s="149">
        <v>6.7100000000000007E-2</v>
      </c>
      <c r="E1026" s="37"/>
      <c r="F1026" s="40">
        <v>3.9699999999999999E-2</v>
      </c>
      <c r="G1026" s="40"/>
      <c r="H1026" s="149"/>
      <c r="I1026" s="149"/>
      <c r="J1026" s="149"/>
      <c r="K1026" s="149"/>
      <c r="L1026" s="40"/>
      <c r="M1026" s="149">
        <v>9.0999999999999998E-2</v>
      </c>
      <c r="N1026" s="149"/>
      <c r="O1026" s="149"/>
      <c r="P1026" s="149"/>
      <c r="Q1026" s="149">
        <v>0.16850000000000001</v>
      </c>
      <c r="R1026" s="149">
        <v>0.1053</v>
      </c>
      <c r="S1026" s="149">
        <v>1.6899999999999998E-2</v>
      </c>
      <c r="T1026" s="149">
        <v>0.19</v>
      </c>
      <c r="U1026" s="149"/>
      <c r="V1026" s="149"/>
      <c r="W1026" s="149">
        <v>8.5000000000000006E-2</v>
      </c>
      <c r="X1026" s="149">
        <v>0.22670000000000001</v>
      </c>
      <c r="Y1026" s="149">
        <v>3.3999999999999998E-3</v>
      </c>
      <c r="Z1026" s="149">
        <v>6.4000000000000003E-3</v>
      </c>
      <c r="AA1026" s="149">
        <v>0</v>
      </c>
      <c r="AB1026" s="149">
        <v>0</v>
      </c>
      <c r="AC1026" s="67"/>
      <c r="AD1026" s="55"/>
    </row>
    <row r="1027" spans="1:30" s="52" customFormat="1">
      <c r="A1027" s="105"/>
      <c r="B1027" s="83"/>
      <c r="C1027" s="165"/>
      <c r="D1027" s="30">
        <f>$C1026*D1026</f>
        <v>9173.875766000001</v>
      </c>
      <c r="E1027" s="30">
        <f t="shared" ref="E1027" si="1813">$C1026*E1026</f>
        <v>0</v>
      </c>
      <c r="F1027" s="30">
        <f t="shared" ref="F1027" si="1814">$C1026*F1026</f>
        <v>5427.7625619999999</v>
      </c>
      <c r="G1027" s="30">
        <f t="shared" ref="G1027:AB1027" si="1815">$C1026*G1026</f>
        <v>0</v>
      </c>
      <c r="H1027" s="30">
        <f t="shared" si="1815"/>
        <v>0</v>
      </c>
      <c r="I1027" s="30">
        <f t="shared" si="1815"/>
        <v>0</v>
      </c>
      <c r="J1027" s="30">
        <f t="shared" si="1815"/>
        <v>0</v>
      </c>
      <c r="K1027" s="30">
        <f t="shared" si="1815"/>
        <v>0</v>
      </c>
      <c r="L1027" s="30">
        <f t="shared" si="1815"/>
        <v>0</v>
      </c>
      <c r="M1027" s="30">
        <f t="shared" si="1815"/>
        <v>12441.470859999999</v>
      </c>
      <c r="N1027" s="30">
        <f t="shared" si="1815"/>
        <v>0</v>
      </c>
      <c r="O1027" s="30">
        <f t="shared" si="1815"/>
        <v>0</v>
      </c>
      <c r="P1027" s="30">
        <f t="shared" si="1815"/>
        <v>0</v>
      </c>
      <c r="Q1027" s="30">
        <f t="shared" si="1815"/>
        <v>23037.229009999999</v>
      </c>
      <c r="R1027" s="30">
        <f t="shared" si="1815"/>
        <v>14396.559138000001</v>
      </c>
      <c r="S1027" s="30">
        <f t="shared" si="1815"/>
        <v>2310.5588739999998</v>
      </c>
      <c r="T1027" s="30">
        <f t="shared" si="1815"/>
        <v>25976.697399999997</v>
      </c>
      <c r="U1027" s="30">
        <f t="shared" si="1815"/>
        <v>0</v>
      </c>
      <c r="V1027" s="30">
        <f t="shared" si="1815"/>
        <v>0</v>
      </c>
      <c r="W1027" s="30">
        <f t="shared" si="1815"/>
        <v>11621.1541</v>
      </c>
      <c r="X1027" s="30">
        <f t="shared" si="1815"/>
        <v>30994.301582</v>
      </c>
      <c r="Y1027" s="30">
        <f t="shared" si="1815"/>
        <v>464.84616399999993</v>
      </c>
      <c r="Z1027" s="30">
        <f t="shared" si="1815"/>
        <v>875.00454400000001</v>
      </c>
      <c r="AA1027" s="30">
        <f t="shared" si="1815"/>
        <v>0</v>
      </c>
      <c r="AB1027" s="30">
        <f t="shared" si="1815"/>
        <v>0</v>
      </c>
      <c r="AC1027" s="67"/>
      <c r="AD1027" s="55"/>
    </row>
    <row r="1028" spans="1:30" s="52" customFormat="1">
      <c r="A1028" s="96" t="s">
        <v>332</v>
      </c>
      <c r="B1028" s="75">
        <f>447281.532352695/2</f>
        <v>223640.7661763475</v>
      </c>
      <c r="C1028" s="165">
        <f t="shared" ref="C1028:C1084" si="1816">ROUND(B1028/12,2)</f>
        <v>18636.73</v>
      </c>
      <c r="D1028" s="38">
        <v>1.6500000000000001E-2</v>
      </c>
      <c r="E1028" s="38">
        <v>0.1368</v>
      </c>
      <c r="F1028" s="38">
        <v>5.7599999999999998E-2</v>
      </c>
      <c r="G1028" s="38">
        <v>8.0399999999999999E-2</v>
      </c>
      <c r="H1028" s="38">
        <v>4.1099999999999998E-2</v>
      </c>
      <c r="I1028" s="38">
        <v>0.13389999999999999</v>
      </c>
      <c r="J1028" s="38">
        <v>2.12E-2</v>
      </c>
      <c r="K1028" s="38">
        <v>3.2500000000000001E-2</v>
      </c>
      <c r="L1028" s="38">
        <v>1.7100000000000001E-2</v>
      </c>
      <c r="M1028" s="38">
        <v>2.5999999999999999E-2</v>
      </c>
      <c r="N1028" s="38">
        <v>0.13320000000000001</v>
      </c>
      <c r="O1028" s="38">
        <v>1.89E-2</v>
      </c>
      <c r="P1028" s="38">
        <v>0</v>
      </c>
      <c r="Q1028" s="38">
        <v>3.8600000000000002E-2</v>
      </c>
      <c r="R1028" s="38">
        <v>1.9E-2</v>
      </c>
      <c r="S1028" s="38">
        <v>4.1999999999999997E-3</v>
      </c>
      <c r="T1028" s="38">
        <v>5.3999999999999999E-2</v>
      </c>
      <c r="U1028" s="38">
        <v>1.78E-2</v>
      </c>
      <c r="V1028" s="38">
        <v>3.6700000000000003E-2</v>
      </c>
      <c r="W1028" s="38">
        <v>4.7199999999999999E-2</v>
      </c>
      <c r="X1028" s="38">
        <v>6.3899999999999998E-2</v>
      </c>
      <c r="Y1028" s="38">
        <v>2.5999999999999999E-3</v>
      </c>
      <c r="Z1028" s="5">
        <v>0</v>
      </c>
      <c r="AA1028" s="5">
        <v>8.0000000000000004E-4</v>
      </c>
      <c r="AB1028" s="5">
        <v>0</v>
      </c>
      <c r="AC1028" s="67"/>
      <c r="AD1028" s="55"/>
    </row>
    <row r="1029" spans="1:30" s="52" customFormat="1">
      <c r="A1029" s="97"/>
      <c r="B1029" s="84"/>
      <c r="C1029" s="165"/>
      <c r="D1029" s="6">
        <f>$C1028*D1028</f>
        <v>307.50604500000003</v>
      </c>
      <c r="E1029" s="6">
        <f t="shared" ref="E1029" si="1817">$C1028*E1028</f>
        <v>2549.504664</v>
      </c>
      <c r="F1029" s="6">
        <f t="shared" ref="F1029" si="1818">$C1028*F1028</f>
        <v>1073.4756479999999</v>
      </c>
      <c r="G1029" s="6">
        <f t="shared" ref="G1029:AB1029" si="1819">$C1028*G1028</f>
        <v>1498.393092</v>
      </c>
      <c r="H1029" s="6">
        <f t="shared" si="1819"/>
        <v>765.96960299999989</v>
      </c>
      <c r="I1029" s="6">
        <f t="shared" si="1819"/>
        <v>2495.4581469999998</v>
      </c>
      <c r="J1029" s="6">
        <f t="shared" si="1819"/>
        <v>395.09867600000001</v>
      </c>
      <c r="K1029" s="6">
        <f t="shared" si="1819"/>
        <v>605.69372499999997</v>
      </c>
      <c r="L1029" s="6">
        <f t="shared" si="1819"/>
        <v>318.68808300000001</v>
      </c>
      <c r="M1029" s="6">
        <f t="shared" si="1819"/>
        <v>484.55497999999994</v>
      </c>
      <c r="N1029" s="6">
        <f t="shared" si="1819"/>
        <v>2482.4124360000001</v>
      </c>
      <c r="O1029" s="6">
        <f t="shared" si="1819"/>
        <v>352.23419699999999</v>
      </c>
      <c r="P1029" s="6">
        <f t="shared" si="1819"/>
        <v>0</v>
      </c>
      <c r="Q1029" s="6">
        <f t="shared" si="1819"/>
        <v>719.37777800000003</v>
      </c>
      <c r="R1029" s="6">
        <f t="shared" si="1819"/>
        <v>354.09787</v>
      </c>
      <c r="S1029" s="6">
        <f t="shared" si="1819"/>
        <v>78.274265999999997</v>
      </c>
      <c r="T1029" s="6">
        <f t="shared" si="1819"/>
        <v>1006.38342</v>
      </c>
      <c r="U1029" s="6">
        <f t="shared" si="1819"/>
        <v>331.73379399999999</v>
      </c>
      <c r="V1029" s="6">
        <f t="shared" si="1819"/>
        <v>683.9679910000001</v>
      </c>
      <c r="W1029" s="6">
        <f t="shared" si="1819"/>
        <v>879.65365599999996</v>
      </c>
      <c r="X1029" s="6">
        <f t="shared" si="1819"/>
        <v>1190.8870469999999</v>
      </c>
      <c r="Y1029" s="6">
        <f t="shared" si="1819"/>
        <v>48.455497999999999</v>
      </c>
      <c r="Z1029" s="6">
        <f t="shared" si="1819"/>
        <v>0</v>
      </c>
      <c r="AA1029" s="6">
        <f t="shared" si="1819"/>
        <v>14.909384000000001</v>
      </c>
      <c r="AB1029" s="6">
        <f t="shared" si="1819"/>
        <v>0</v>
      </c>
      <c r="AC1029" s="67"/>
      <c r="AD1029" s="55"/>
    </row>
    <row r="1030" spans="1:30" s="52" customFormat="1">
      <c r="A1030" s="96" t="s">
        <v>461</v>
      </c>
      <c r="B1030" s="75">
        <f>447281.532352695/2</f>
        <v>223640.7661763475</v>
      </c>
      <c r="C1030" s="165">
        <f t="shared" si="1816"/>
        <v>18636.73</v>
      </c>
      <c r="D1030" s="5">
        <v>4.8399999999999999E-2</v>
      </c>
      <c r="E1030" s="5"/>
      <c r="F1030" s="5"/>
      <c r="G1030" s="5"/>
      <c r="H1030" s="5">
        <v>0.23580000000000001</v>
      </c>
      <c r="I1030" s="5"/>
      <c r="J1030" s="5"/>
      <c r="K1030" s="5"/>
      <c r="L1030" s="5">
        <v>0</v>
      </c>
      <c r="M1030" s="5">
        <v>0</v>
      </c>
      <c r="N1030" s="5"/>
      <c r="O1030" s="5"/>
      <c r="P1030" s="5"/>
      <c r="Q1030" s="5">
        <v>0.15759999999999999</v>
      </c>
      <c r="R1030" s="5">
        <v>0.13450000000000001</v>
      </c>
      <c r="S1030" s="5">
        <v>1.7999999999999999E-2</v>
      </c>
      <c r="T1030" s="5">
        <v>0.17530000000000001</v>
      </c>
      <c r="U1030" s="5">
        <v>3.3099999999999997E-2</v>
      </c>
      <c r="V1030" s="5"/>
      <c r="W1030" s="5"/>
      <c r="X1030" s="5">
        <v>0.18959999999999999</v>
      </c>
      <c r="Y1030" s="5">
        <v>7.7000000000000002E-3</v>
      </c>
      <c r="Z1030" s="5"/>
      <c r="AA1030" s="5"/>
      <c r="AB1030" s="5"/>
      <c r="AC1030" s="67"/>
      <c r="AD1030" s="55"/>
    </row>
    <row r="1031" spans="1:30" s="52" customFormat="1">
      <c r="A1031" s="97"/>
      <c r="B1031" s="74"/>
      <c r="C1031" s="165"/>
      <c r="D1031" s="6">
        <f t="shared" ref="D1031" si="1820">$C1030*D1030</f>
        <v>902.01773199999991</v>
      </c>
      <c r="E1031" s="6">
        <f t="shared" ref="E1031" si="1821">$C1030*E1030</f>
        <v>0</v>
      </c>
      <c r="F1031" s="6">
        <f t="shared" ref="F1031:O1031" si="1822">$C1030*F1030</f>
        <v>0</v>
      </c>
      <c r="G1031" s="6">
        <f t="shared" si="1822"/>
        <v>0</v>
      </c>
      <c r="H1031" s="6">
        <f t="shared" si="1822"/>
        <v>4394.5409339999997</v>
      </c>
      <c r="I1031" s="6">
        <f t="shared" si="1822"/>
        <v>0</v>
      </c>
      <c r="J1031" s="6">
        <f t="shared" si="1822"/>
        <v>0</v>
      </c>
      <c r="K1031" s="6">
        <f t="shared" si="1822"/>
        <v>0</v>
      </c>
      <c r="L1031" s="6">
        <f t="shared" si="1822"/>
        <v>0</v>
      </c>
      <c r="M1031" s="6">
        <f t="shared" si="1822"/>
        <v>0</v>
      </c>
      <c r="N1031" s="6">
        <f t="shared" si="1822"/>
        <v>0</v>
      </c>
      <c r="O1031" s="6">
        <f t="shared" si="1822"/>
        <v>0</v>
      </c>
      <c r="P1031" s="6">
        <f t="shared" ref="P1031" si="1823">$C1030*P1030</f>
        <v>0</v>
      </c>
      <c r="Q1031" s="6">
        <f t="shared" ref="Q1031" si="1824">$C1030*Q1030</f>
        <v>2937.1486479999999</v>
      </c>
      <c r="R1031" s="6">
        <f t="shared" ref="R1031:AB1031" si="1825">$C1030*R1030</f>
        <v>2506.6401850000002</v>
      </c>
      <c r="S1031" s="6">
        <f t="shared" si="1825"/>
        <v>335.46113999999994</v>
      </c>
      <c r="T1031" s="6">
        <f t="shared" si="1825"/>
        <v>3267.0187690000002</v>
      </c>
      <c r="U1031" s="6">
        <f t="shared" si="1825"/>
        <v>616.87576299999989</v>
      </c>
      <c r="V1031" s="6">
        <f t="shared" si="1825"/>
        <v>0</v>
      </c>
      <c r="W1031" s="6">
        <f t="shared" si="1825"/>
        <v>0</v>
      </c>
      <c r="X1031" s="6">
        <f t="shared" si="1825"/>
        <v>3533.5240079999999</v>
      </c>
      <c r="Y1031" s="6">
        <f t="shared" si="1825"/>
        <v>143.50282100000001</v>
      </c>
      <c r="Z1031" s="6">
        <f t="shared" si="1825"/>
        <v>0</v>
      </c>
      <c r="AA1031" s="6">
        <f t="shared" si="1825"/>
        <v>0</v>
      </c>
      <c r="AB1031" s="6">
        <f t="shared" si="1825"/>
        <v>0</v>
      </c>
      <c r="AC1031" s="67"/>
      <c r="AD1031" s="55"/>
    </row>
    <row r="1032" spans="1:30" s="52" customFormat="1">
      <c r="A1032" s="96" t="s">
        <v>333</v>
      </c>
      <c r="B1032" s="75">
        <v>182219.57845408365</v>
      </c>
      <c r="C1032" s="165">
        <f t="shared" si="1816"/>
        <v>15184.96</v>
      </c>
      <c r="D1032" s="38">
        <v>8.5800000000000001E-2</v>
      </c>
      <c r="E1032" s="38"/>
      <c r="F1032" s="38">
        <v>1.6899999999999998E-2</v>
      </c>
      <c r="G1032" s="38"/>
      <c r="H1032" s="38"/>
      <c r="I1032" s="38"/>
      <c r="J1032" s="38"/>
      <c r="K1032" s="38"/>
      <c r="L1032" s="38"/>
      <c r="M1032" s="38">
        <v>0.12239999999999999</v>
      </c>
      <c r="N1032" s="38"/>
      <c r="O1032" s="38"/>
      <c r="P1032" s="38"/>
      <c r="Q1032" s="38">
        <v>0.18160000000000001</v>
      </c>
      <c r="R1032" s="38">
        <v>1.55E-2</v>
      </c>
      <c r="S1032" s="38">
        <v>1.77E-2</v>
      </c>
      <c r="T1032" s="38">
        <v>0.21779999999999999</v>
      </c>
      <c r="U1032" s="38"/>
      <c r="V1032" s="38"/>
      <c r="W1032" s="38">
        <v>6.4000000000000001E-2</v>
      </c>
      <c r="X1032" s="38">
        <v>0.26129999999999998</v>
      </c>
      <c r="Y1032" s="38">
        <v>9.7000000000000003E-3</v>
      </c>
      <c r="Z1032" s="40">
        <v>7.3000000000000001E-3</v>
      </c>
      <c r="AA1032" s="40">
        <v>0</v>
      </c>
      <c r="AB1032" s="40">
        <v>0</v>
      </c>
      <c r="AC1032" s="67"/>
      <c r="AD1032" s="55"/>
    </row>
    <row r="1033" spans="1:30" s="52" customFormat="1">
      <c r="A1033" s="97"/>
      <c r="B1033" s="84"/>
      <c r="C1033" s="165"/>
      <c r="D1033" s="39">
        <f>$C1032*D1032</f>
        <v>1302.8695679999998</v>
      </c>
      <c r="E1033" s="39">
        <f t="shared" ref="E1033" si="1826">$C1032*E1032</f>
        <v>0</v>
      </c>
      <c r="F1033" s="39">
        <f t="shared" ref="F1033" si="1827">$C1032*F1032</f>
        <v>256.62582399999997</v>
      </c>
      <c r="G1033" s="39">
        <f t="shared" ref="G1033:AB1033" si="1828">$C1032*G1032</f>
        <v>0</v>
      </c>
      <c r="H1033" s="39">
        <f t="shared" si="1828"/>
        <v>0</v>
      </c>
      <c r="I1033" s="39">
        <f t="shared" si="1828"/>
        <v>0</v>
      </c>
      <c r="J1033" s="39">
        <f t="shared" si="1828"/>
        <v>0</v>
      </c>
      <c r="K1033" s="39">
        <f t="shared" si="1828"/>
        <v>0</v>
      </c>
      <c r="L1033" s="39">
        <f t="shared" si="1828"/>
        <v>0</v>
      </c>
      <c r="M1033" s="39">
        <f t="shared" si="1828"/>
        <v>1858.6391039999999</v>
      </c>
      <c r="N1033" s="39">
        <f t="shared" si="1828"/>
        <v>0</v>
      </c>
      <c r="O1033" s="39">
        <f t="shared" si="1828"/>
        <v>0</v>
      </c>
      <c r="P1033" s="39">
        <f t="shared" si="1828"/>
        <v>0</v>
      </c>
      <c r="Q1033" s="39">
        <f t="shared" si="1828"/>
        <v>2757.5887360000002</v>
      </c>
      <c r="R1033" s="39">
        <f t="shared" si="1828"/>
        <v>235.36687999999998</v>
      </c>
      <c r="S1033" s="39">
        <f t="shared" si="1828"/>
        <v>268.77379200000001</v>
      </c>
      <c r="T1033" s="39">
        <f t="shared" si="1828"/>
        <v>3307.2842879999998</v>
      </c>
      <c r="U1033" s="39">
        <f t="shared" si="1828"/>
        <v>0</v>
      </c>
      <c r="V1033" s="39">
        <f t="shared" si="1828"/>
        <v>0</v>
      </c>
      <c r="W1033" s="39">
        <f t="shared" si="1828"/>
        <v>971.83744000000002</v>
      </c>
      <c r="X1033" s="39">
        <f t="shared" si="1828"/>
        <v>3967.8300479999994</v>
      </c>
      <c r="Y1033" s="39">
        <f t="shared" si="1828"/>
        <v>147.29411199999998</v>
      </c>
      <c r="Z1033" s="39">
        <f t="shared" si="1828"/>
        <v>110.85020799999999</v>
      </c>
      <c r="AA1033" s="39">
        <f t="shared" si="1828"/>
        <v>0</v>
      </c>
      <c r="AB1033" s="39">
        <f t="shared" si="1828"/>
        <v>0</v>
      </c>
      <c r="AC1033" s="67"/>
      <c r="AD1033" s="55"/>
    </row>
    <row r="1034" spans="1:30" s="52" customFormat="1">
      <c r="A1034" s="96" t="s">
        <v>334</v>
      </c>
      <c r="B1034" s="75">
        <v>149091.21305489464</v>
      </c>
      <c r="C1034" s="165">
        <f t="shared" si="1816"/>
        <v>12424.27</v>
      </c>
      <c r="D1034" s="38">
        <v>8.5800000000000001E-2</v>
      </c>
      <c r="E1034" s="38"/>
      <c r="F1034" s="38">
        <v>1.6899999999999998E-2</v>
      </c>
      <c r="G1034" s="38"/>
      <c r="H1034" s="38"/>
      <c r="I1034" s="38"/>
      <c r="J1034" s="38"/>
      <c r="K1034" s="38"/>
      <c r="L1034" s="38"/>
      <c r="M1034" s="38">
        <v>0.12239999999999999</v>
      </c>
      <c r="N1034" s="38"/>
      <c r="O1034" s="38"/>
      <c r="P1034" s="38"/>
      <c r="Q1034" s="38">
        <v>0.18160000000000001</v>
      </c>
      <c r="R1034" s="38">
        <v>1.55E-2</v>
      </c>
      <c r="S1034" s="38">
        <v>1.77E-2</v>
      </c>
      <c r="T1034" s="38">
        <v>0.21779999999999999</v>
      </c>
      <c r="U1034" s="38"/>
      <c r="V1034" s="38"/>
      <c r="W1034" s="38">
        <v>6.4000000000000001E-2</v>
      </c>
      <c r="X1034" s="38">
        <v>0.26129999999999998</v>
      </c>
      <c r="Y1034" s="38">
        <v>9.7000000000000003E-3</v>
      </c>
      <c r="Z1034" s="40">
        <v>7.3000000000000001E-3</v>
      </c>
      <c r="AA1034" s="40">
        <v>0</v>
      </c>
      <c r="AB1034" s="40">
        <v>0</v>
      </c>
      <c r="AC1034" s="67"/>
      <c r="AD1034" s="55"/>
    </row>
    <row r="1035" spans="1:30" s="52" customFormat="1">
      <c r="A1035" s="97"/>
      <c r="B1035" s="84"/>
      <c r="C1035" s="165"/>
      <c r="D1035" s="39">
        <f>$C1034*D1034</f>
        <v>1066.0023660000002</v>
      </c>
      <c r="E1035" s="39">
        <f t="shared" ref="E1035" si="1829">$C1034*E1034</f>
        <v>0</v>
      </c>
      <c r="F1035" s="39">
        <f t="shared" ref="F1035" si="1830">$C1034*F1034</f>
        <v>209.97016299999999</v>
      </c>
      <c r="G1035" s="39">
        <f t="shared" ref="G1035:AB1035" si="1831">$C1034*G1034</f>
        <v>0</v>
      </c>
      <c r="H1035" s="39">
        <f t="shared" si="1831"/>
        <v>0</v>
      </c>
      <c r="I1035" s="39">
        <f t="shared" si="1831"/>
        <v>0</v>
      </c>
      <c r="J1035" s="39">
        <f t="shared" si="1831"/>
        <v>0</v>
      </c>
      <c r="K1035" s="39">
        <f t="shared" si="1831"/>
        <v>0</v>
      </c>
      <c r="L1035" s="39">
        <f t="shared" si="1831"/>
        <v>0</v>
      </c>
      <c r="M1035" s="39">
        <f t="shared" si="1831"/>
        <v>1520.730648</v>
      </c>
      <c r="N1035" s="39">
        <f t="shared" si="1831"/>
        <v>0</v>
      </c>
      <c r="O1035" s="39">
        <f t="shared" si="1831"/>
        <v>0</v>
      </c>
      <c r="P1035" s="39">
        <f t="shared" si="1831"/>
        <v>0</v>
      </c>
      <c r="Q1035" s="39">
        <f t="shared" si="1831"/>
        <v>2256.2474320000001</v>
      </c>
      <c r="R1035" s="39">
        <f t="shared" si="1831"/>
        <v>192.57618500000001</v>
      </c>
      <c r="S1035" s="39">
        <f t="shared" si="1831"/>
        <v>219.90957900000001</v>
      </c>
      <c r="T1035" s="39">
        <f t="shared" si="1831"/>
        <v>2706.0060060000001</v>
      </c>
      <c r="U1035" s="39">
        <f t="shared" si="1831"/>
        <v>0</v>
      </c>
      <c r="V1035" s="39">
        <f t="shared" si="1831"/>
        <v>0</v>
      </c>
      <c r="W1035" s="39">
        <f t="shared" si="1831"/>
        <v>795.15328</v>
      </c>
      <c r="X1035" s="39">
        <f t="shared" si="1831"/>
        <v>3246.4617509999998</v>
      </c>
      <c r="Y1035" s="39">
        <f t="shared" si="1831"/>
        <v>120.51541900000001</v>
      </c>
      <c r="Z1035" s="39">
        <f t="shared" si="1831"/>
        <v>90.697170999999997</v>
      </c>
      <c r="AA1035" s="39">
        <f t="shared" si="1831"/>
        <v>0</v>
      </c>
      <c r="AB1035" s="39">
        <f t="shared" si="1831"/>
        <v>0</v>
      </c>
      <c r="AC1035" s="67"/>
      <c r="AD1035" s="55"/>
    </row>
    <row r="1036" spans="1:30" s="52" customFormat="1">
      <c r="A1036" s="96" t="s">
        <v>335</v>
      </c>
      <c r="B1036" s="75">
        <v>129662.85061480277</v>
      </c>
      <c r="C1036" s="165">
        <f t="shared" si="1816"/>
        <v>10805.24</v>
      </c>
      <c r="D1036" s="38">
        <v>8.5800000000000001E-2</v>
      </c>
      <c r="E1036" s="38"/>
      <c r="F1036" s="38">
        <v>1.6899999999999998E-2</v>
      </c>
      <c r="G1036" s="38"/>
      <c r="H1036" s="38"/>
      <c r="I1036" s="38"/>
      <c r="J1036" s="38"/>
      <c r="K1036" s="38"/>
      <c r="L1036" s="38"/>
      <c r="M1036" s="38">
        <v>0.12239999999999999</v>
      </c>
      <c r="N1036" s="38"/>
      <c r="O1036" s="38"/>
      <c r="P1036" s="38"/>
      <c r="Q1036" s="38">
        <v>0.18160000000000001</v>
      </c>
      <c r="R1036" s="38">
        <v>1.55E-2</v>
      </c>
      <c r="S1036" s="38">
        <v>1.77E-2</v>
      </c>
      <c r="T1036" s="38">
        <v>0.21779999999999999</v>
      </c>
      <c r="U1036" s="38"/>
      <c r="V1036" s="38"/>
      <c r="W1036" s="38">
        <v>6.4000000000000001E-2</v>
      </c>
      <c r="X1036" s="38">
        <v>0.26129999999999998</v>
      </c>
      <c r="Y1036" s="38">
        <v>9.7000000000000003E-3</v>
      </c>
      <c r="Z1036" s="40">
        <v>7.3000000000000001E-3</v>
      </c>
      <c r="AA1036" s="40">
        <v>0</v>
      </c>
      <c r="AB1036" s="40">
        <v>0</v>
      </c>
      <c r="AC1036" s="67"/>
      <c r="AD1036" s="55"/>
    </row>
    <row r="1037" spans="1:30" s="52" customFormat="1">
      <c r="A1037" s="97"/>
      <c r="B1037" s="84"/>
      <c r="C1037" s="165"/>
      <c r="D1037" s="39">
        <f>$C1036*D1036</f>
        <v>927.08959200000004</v>
      </c>
      <c r="E1037" s="39">
        <f t="shared" ref="E1037" si="1832">$C1036*E1036</f>
        <v>0</v>
      </c>
      <c r="F1037" s="39">
        <f t="shared" ref="F1037" si="1833">$C1036*F1036</f>
        <v>182.60855599999996</v>
      </c>
      <c r="G1037" s="39">
        <f t="shared" ref="G1037:AB1037" si="1834">$C1036*G1036</f>
        <v>0</v>
      </c>
      <c r="H1037" s="39">
        <f t="shared" si="1834"/>
        <v>0</v>
      </c>
      <c r="I1037" s="39">
        <f t="shared" si="1834"/>
        <v>0</v>
      </c>
      <c r="J1037" s="39">
        <f t="shared" si="1834"/>
        <v>0</v>
      </c>
      <c r="K1037" s="39">
        <f t="shared" si="1834"/>
        <v>0</v>
      </c>
      <c r="L1037" s="39">
        <f t="shared" si="1834"/>
        <v>0</v>
      </c>
      <c r="M1037" s="39">
        <f t="shared" si="1834"/>
        <v>1322.5613759999999</v>
      </c>
      <c r="N1037" s="39">
        <f t="shared" si="1834"/>
        <v>0</v>
      </c>
      <c r="O1037" s="39">
        <f t="shared" si="1834"/>
        <v>0</v>
      </c>
      <c r="P1037" s="39">
        <f t="shared" si="1834"/>
        <v>0</v>
      </c>
      <c r="Q1037" s="39">
        <f t="shared" si="1834"/>
        <v>1962.2315840000001</v>
      </c>
      <c r="R1037" s="39">
        <f t="shared" si="1834"/>
        <v>167.48122000000001</v>
      </c>
      <c r="S1037" s="39">
        <f t="shared" si="1834"/>
        <v>191.252748</v>
      </c>
      <c r="T1037" s="39">
        <f t="shared" si="1834"/>
        <v>2353.3812720000001</v>
      </c>
      <c r="U1037" s="39">
        <f t="shared" si="1834"/>
        <v>0</v>
      </c>
      <c r="V1037" s="39">
        <f t="shared" si="1834"/>
        <v>0</v>
      </c>
      <c r="W1037" s="39">
        <f t="shared" si="1834"/>
        <v>691.53535999999997</v>
      </c>
      <c r="X1037" s="39">
        <f t="shared" si="1834"/>
        <v>2823.4092119999996</v>
      </c>
      <c r="Y1037" s="39">
        <f t="shared" si="1834"/>
        <v>104.810828</v>
      </c>
      <c r="Z1037" s="39">
        <f t="shared" si="1834"/>
        <v>78.878252000000003</v>
      </c>
      <c r="AA1037" s="39">
        <f t="shared" si="1834"/>
        <v>0</v>
      </c>
      <c r="AB1037" s="39">
        <f t="shared" si="1834"/>
        <v>0</v>
      </c>
      <c r="AC1037" s="67"/>
      <c r="AD1037" s="55"/>
    </row>
    <row r="1038" spans="1:30" s="52" customFormat="1">
      <c r="A1038" s="96" t="s">
        <v>336</v>
      </c>
      <c r="B1038" s="75">
        <v>305428.34621091827</v>
      </c>
      <c r="C1038" s="165">
        <f t="shared" si="1816"/>
        <v>25452.36</v>
      </c>
      <c r="D1038" s="38">
        <v>8.5800000000000001E-2</v>
      </c>
      <c r="E1038" s="38"/>
      <c r="F1038" s="38">
        <v>1.6899999999999998E-2</v>
      </c>
      <c r="G1038" s="38"/>
      <c r="H1038" s="38"/>
      <c r="I1038" s="38"/>
      <c r="J1038" s="38"/>
      <c r="K1038" s="38"/>
      <c r="L1038" s="38"/>
      <c r="M1038" s="38">
        <v>0.12239999999999999</v>
      </c>
      <c r="N1038" s="38"/>
      <c r="O1038" s="38"/>
      <c r="P1038" s="38"/>
      <c r="Q1038" s="38">
        <v>0.18160000000000001</v>
      </c>
      <c r="R1038" s="38">
        <v>1.55E-2</v>
      </c>
      <c r="S1038" s="38">
        <v>1.77E-2</v>
      </c>
      <c r="T1038" s="38">
        <v>0.21779999999999999</v>
      </c>
      <c r="U1038" s="38"/>
      <c r="V1038" s="38"/>
      <c r="W1038" s="38">
        <v>6.4000000000000001E-2</v>
      </c>
      <c r="X1038" s="38">
        <v>0.26129999999999998</v>
      </c>
      <c r="Y1038" s="38">
        <v>9.7000000000000003E-3</v>
      </c>
      <c r="Z1038" s="40">
        <v>7.3000000000000001E-3</v>
      </c>
      <c r="AA1038" s="40">
        <v>0</v>
      </c>
      <c r="AB1038" s="40">
        <v>0</v>
      </c>
      <c r="AC1038" s="67"/>
      <c r="AD1038" s="55"/>
    </row>
    <row r="1039" spans="1:30" s="52" customFormat="1">
      <c r="A1039" s="97"/>
      <c r="B1039" s="84"/>
      <c r="C1039" s="165"/>
      <c r="D1039" s="39">
        <f>$C1038*D1038</f>
        <v>2183.812488</v>
      </c>
      <c r="E1039" s="39">
        <f t="shared" ref="E1039" si="1835">$C1038*E1038</f>
        <v>0</v>
      </c>
      <c r="F1039" s="39">
        <f t="shared" ref="F1039" si="1836">$C1038*F1038</f>
        <v>430.14488399999999</v>
      </c>
      <c r="G1039" s="39">
        <f t="shared" ref="G1039:AB1039" si="1837">$C1038*G1038</f>
        <v>0</v>
      </c>
      <c r="H1039" s="39">
        <f t="shared" si="1837"/>
        <v>0</v>
      </c>
      <c r="I1039" s="39">
        <f t="shared" si="1837"/>
        <v>0</v>
      </c>
      <c r="J1039" s="39">
        <f t="shared" si="1837"/>
        <v>0</v>
      </c>
      <c r="K1039" s="39">
        <f t="shared" si="1837"/>
        <v>0</v>
      </c>
      <c r="L1039" s="39">
        <f t="shared" si="1837"/>
        <v>0</v>
      </c>
      <c r="M1039" s="39">
        <f t="shared" si="1837"/>
        <v>3115.368864</v>
      </c>
      <c r="N1039" s="39">
        <f t="shared" si="1837"/>
        <v>0</v>
      </c>
      <c r="O1039" s="39">
        <f t="shared" si="1837"/>
        <v>0</v>
      </c>
      <c r="P1039" s="39">
        <f t="shared" si="1837"/>
        <v>0</v>
      </c>
      <c r="Q1039" s="39">
        <f t="shared" si="1837"/>
        <v>4622.1485760000005</v>
      </c>
      <c r="R1039" s="39">
        <f t="shared" si="1837"/>
        <v>394.51157999999998</v>
      </c>
      <c r="S1039" s="39">
        <f t="shared" si="1837"/>
        <v>450.50677200000001</v>
      </c>
      <c r="T1039" s="39">
        <f t="shared" si="1837"/>
        <v>5543.5240080000003</v>
      </c>
      <c r="U1039" s="39">
        <f t="shared" si="1837"/>
        <v>0</v>
      </c>
      <c r="V1039" s="39">
        <f t="shared" si="1837"/>
        <v>0</v>
      </c>
      <c r="W1039" s="39">
        <f t="shared" si="1837"/>
        <v>1628.9510400000001</v>
      </c>
      <c r="X1039" s="39">
        <f t="shared" si="1837"/>
        <v>6650.7016679999997</v>
      </c>
      <c r="Y1039" s="39">
        <f t="shared" si="1837"/>
        <v>246.88789200000002</v>
      </c>
      <c r="Z1039" s="39">
        <f t="shared" si="1837"/>
        <v>185.80222800000001</v>
      </c>
      <c r="AA1039" s="39">
        <f t="shared" si="1837"/>
        <v>0</v>
      </c>
      <c r="AB1039" s="39">
        <f t="shared" si="1837"/>
        <v>0</v>
      </c>
      <c r="AC1039" s="67"/>
      <c r="AD1039" s="55"/>
    </row>
    <row r="1040" spans="1:30" s="52" customFormat="1">
      <c r="A1040" s="96" t="s">
        <v>337</v>
      </c>
      <c r="B1040" s="75">
        <v>1607879.2434089107</v>
      </c>
      <c r="C1040" s="165">
        <f t="shared" si="1816"/>
        <v>133989.94</v>
      </c>
      <c r="D1040" s="38"/>
      <c r="E1040" s="38"/>
      <c r="F1040" s="38">
        <v>0.1009</v>
      </c>
      <c r="G1040" s="38"/>
      <c r="H1040" s="38"/>
      <c r="I1040" s="38"/>
      <c r="J1040" s="38"/>
      <c r="K1040" s="38"/>
      <c r="L1040" s="38"/>
      <c r="M1040" s="38"/>
      <c r="N1040" s="38"/>
      <c r="O1040" s="38"/>
      <c r="P1040" s="38">
        <v>4.8999999999999998E-3</v>
      </c>
      <c r="Q1040" s="38">
        <v>5.1400000000000001E-2</v>
      </c>
      <c r="R1040" s="38"/>
      <c r="S1040" s="38">
        <v>5.4000000000000003E-3</v>
      </c>
      <c r="T1040" s="38"/>
      <c r="U1040" s="38">
        <v>0.70709999999999995</v>
      </c>
      <c r="V1040" s="38"/>
      <c r="W1040" s="38"/>
      <c r="X1040" s="38">
        <v>0.121</v>
      </c>
      <c r="Y1040" s="38">
        <v>4.7999999999999996E-3</v>
      </c>
      <c r="Z1040" s="40">
        <v>4.4999999999999997E-3</v>
      </c>
      <c r="AA1040" s="40">
        <v>0</v>
      </c>
      <c r="AB1040" s="40">
        <v>0</v>
      </c>
      <c r="AC1040" s="67"/>
      <c r="AD1040" s="55"/>
    </row>
    <row r="1041" spans="1:30" s="52" customFormat="1">
      <c r="A1041" s="97"/>
      <c r="B1041" s="84"/>
      <c r="C1041" s="165"/>
      <c r="D1041" s="39">
        <f>$C1040*D1040</f>
        <v>0</v>
      </c>
      <c r="E1041" s="39">
        <f t="shared" ref="E1041" si="1838">$C1040*E1040</f>
        <v>0</v>
      </c>
      <c r="F1041" s="39">
        <f t="shared" ref="F1041" si="1839">$C1040*F1040</f>
        <v>13519.584946000001</v>
      </c>
      <c r="G1041" s="39">
        <f t="shared" ref="G1041:AB1041" si="1840">$C1040*G1040</f>
        <v>0</v>
      </c>
      <c r="H1041" s="39">
        <f t="shared" si="1840"/>
        <v>0</v>
      </c>
      <c r="I1041" s="39">
        <f t="shared" si="1840"/>
        <v>0</v>
      </c>
      <c r="J1041" s="39">
        <f t="shared" si="1840"/>
        <v>0</v>
      </c>
      <c r="K1041" s="39">
        <f t="shared" si="1840"/>
        <v>0</v>
      </c>
      <c r="L1041" s="39">
        <f t="shared" si="1840"/>
        <v>0</v>
      </c>
      <c r="M1041" s="39">
        <f t="shared" si="1840"/>
        <v>0</v>
      </c>
      <c r="N1041" s="39">
        <f t="shared" si="1840"/>
        <v>0</v>
      </c>
      <c r="O1041" s="39">
        <f t="shared" si="1840"/>
        <v>0</v>
      </c>
      <c r="P1041" s="39">
        <f t="shared" si="1840"/>
        <v>656.55070599999999</v>
      </c>
      <c r="Q1041" s="39">
        <f t="shared" si="1840"/>
        <v>6887.0829160000003</v>
      </c>
      <c r="R1041" s="39">
        <f t="shared" si="1840"/>
        <v>0</v>
      </c>
      <c r="S1041" s="39">
        <f t="shared" si="1840"/>
        <v>723.54567600000007</v>
      </c>
      <c r="T1041" s="39">
        <f t="shared" si="1840"/>
        <v>0</v>
      </c>
      <c r="U1041" s="39">
        <f t="shared" si="1840"/>
        <v>94744.286573999998</v>
      </c>
      <c r="V1041" s="39">
        <f t="shared" si="1840"/>
        <v>0</v>
      </c>
      <c r="W1041" s="39">
        <f t="shared" si="1840"/>
        <v>0</v>
      </c>
      <c r="X1041" s="39">
        <f t="shared" si="1840"/>
        <v>16212.782740000001</v>
      </c>
      <c r="Y1041" s="39">
        <f t="shared" si="1840"/>
        <v>643.15171199999997</v>
      </c>
      <c r="Z1041" s="39">
        <f t="shared" si="1840"/>
        <v>602.95472999999993</v>
      </c>
      <c r="AA1041" s="39">
        <f t="shared" si="1840"/>
        <v>0</v>
      </c>
      <c r="AB1041" s="39">
        <f t="shared" si="1840"/>
        <v>0</v>
      </c>
      <c r="AC1041" s="67"/>
      <c r="AD1041" s="55"/>
    </row>
    <row r="1042" spans="1:30" s="52" customFormat="1">
      <c r="A1042" s="96" t="s">
        <v>338</v>
      </c>
      <c r="B1042" s="75">
        <v>10110743.704232333</v>
      </c>
      <c r="C1042" s="165">
        <f t="shared" si="1816"/>
        <v>842561.98</v>
      </c>
      <c r="D1042" s="38"/>
      <c r="E1042" s="38"/>
      <c r="F1042" s="38">
        <v>0.33200000000000002</v>
      </c>
      <c r="G1042" s="38"/>
      <c r="H1042" s="38"/>
      <c r="I1042" s="38"/>
      <c r="J1042" s="38"/>
      <c r="K1042" s="38"/>
      <c r="L1042" s="38"/>
      <c r="M1042" s="38"/>
      <c r="N1042" s="38"/>
      <c r="O1042" s="38"/>
      <c r="P1042" s="38">
        <v>4.4000000000000003E-3</v>
      </c>
      <c r="Q1042" s="38">
        <v>8.6400000000000005E-2</v>
      </c>
      <c r="R1042" s="38">
        <v>5.5199999999999999E-2</v>
      </c>
      <c r="S1042" s="38">
        <v>8.6E-3</v>
      </c>
      <c r="T1042" s="38"/>
      <c r="U1042" s="38">
        <v>0.36809999999999998</v>
      </c>
      <c r="V1042" s="38"/>
      <c r="W1042" s="38"/>
      <c r="X1042" s="38">
        <v>0.13550000000000001</v>
      </c>
      <c r="Y1042" s="38">
        <v>5.4000000000000003E-3</v>
      </c>
      <c r="Z1042" s="40">
        <v>4.4000000000000003E-3</v>
      </c>
      <c r="AA1042" s="40">
        <v>0</v>
      </c>
      <c r="AB1042" s="40">
        <v>0</v>
      </c>
      <c r="AC1042" s="67"/>
      <c r="AD1042" s="55"/>
    </row>
    <row r="1043" spans="1:30" s="52" customFormat="1">
      <c r="A1043" s="97"/>
      <c r="B1043" s="84"/>
      <c r="C1043" s="165"/>
      <c r="D1043" s="39">
        <f>$C1042*D1042</f>
        <v>0</v>
      </c>
      <c r="E1043" s="39">
        <f t="shared" ref="E1043" si="1841">$C1042*E1042</f>
        <v>0</v>
      </c>
      <c r="F1043" s="39">
        <f t="shared" ref="F1043" si="1842">$C1042*F1042</f>
        <v>279730.57736</v>
      </c>
      <c r="G1043" s="39">
        <f t="shared" ref="G1043:AB1043" si="1843">$C1042*G1042</f>
        <v>0</v>
      </c>
      <c r="H1043" s="39">
        <f t="shared" si="1843"/>
        <v>0</v>
      </c>
      <c r="I1043" s="39">
        <f t="shared" si="1843"/>
        <v>0</v>
      </c>
      <c r="J1043" s="39">
        <f t="shared" si="1843"/>
        <v>0</v>
      </c>
      <c r="K1043" s="39">
        <f t="shared" si="1843"/>
        <v>0</v>
      </c>
      <c r="L1043" s="39">
        <f t="shared" si="1843"/>
        <v>0</v>
      </c>
      <c r="M1043" s="39">
        <f t="shared" si="1843"/>
        <v>0</v>
      </c>
      <c r="N1043" s="39">
        <f t="shared" si="1843"/>
        <v>0</v>
      </c>
      <c r="O1043" s="39">
        <f t="shared" si="1843"/>
        <v>0</v>
      </c>
      <c r="P1043" s="39">
        <f t="shared" si="1843"/>
        <v>3707.272712</v>
      </c>
      <c r="Q1043" s="39">
        <f t="shared" si="1843"/>
        <v>72797.355072000006</v>
      </c>
      <c r="R1043" s="39">
        <f t="shared" si="1843"/>
        <v>46509.421296</v>
      </c>
      <c r="S1043" s="39">
        <f t="shared" si="1843"/>
        <v>7246.0330279999998</v>
      </c>
      <c r="T1043" s="39">
        <f t="shared" si="1843"/>
        <v>0</v>
      </c>
      <c r="U1043" s="39">
        <f t="shared" si="1843"/>
        <v>310147.06483799999</v>
      </c>
      <c r="V1043" s="39">
        <f t="shared" si="1843"/>
        <v>0</v>
      </c>
      <c r="W1043" s="39">
        <f t="shared" si="1843"/>
        <v>0</v>
      </c>
      <c r="X1043" s="39">
        <f t="shared" si="1843"/>
        <v>114167.14829000001</v>
      </c>
      <c r="Y1043" s="39">
        <f t="shared" si="1843"/>
        <v>4549.8346920000004</v>
      </c>
      <c r="Z1043" s="39">
        <f t="shared" si="1843"/>
        <v>3707.272712</v>
      </c>
      <c r="AA1043" s="39">
        <f t="shared" si="1843"/>
        <v>0</v>
      </c>
      <c r="AB1043" s="39">
        <f t="shared" si="1843"/>
        <v>0</v>
      </c>
      <c r="AC1043" s="67"/>
      <c r="AD1043" s="55"/>
    </row>
    <row r="1044" spans="1:30" s="52" customFormat="1">
      <c r="A1044" s="96" t="s">
        <v>339</v>
      </c>
      <c r="B1044" s="75">
        <v>236737.018312556</v>
      </c>
      <c r="C1044" s="165">
        <f t="shared" si="1816"/>
        <v>19728.080000000002</v>
      </c>
      <c r="D1044" s="38">
        <v>1.6500000000000001E-2</v>
      </c>
      <c r="E1044" s="38">
        <v>0.1368</v>
      </c>
      <c r="F1044" s="38">
        <v>5.7599999999999998E-2</v>
      </c>
      <c r="G1044" s="38">
        <v>8.0399999999999999E-2</v>
      </c>
      <c r="H1044" s="38">
        <v>4.1099999999999998E-2</v>
      </c>
      <c r="I1044" s="38">
        <v>0.13389999999999999</v>
      </c>
      <c r="J1044" s="38">
        <v>2.12E-2</v>
      </c>
      <c r="K1044" s="38">
        <v>3.2500000000000001E-2</v>
      </c>
      <c r="L1044" s="38">
        <v>1.7100000000000001E-2</v>
      </c>
      <c r="M1044" s="38">
        <v>2.5999999999999999E-2</v>
      </c>
      <c r="N1044" s="38">
        <v>0.13320000000000001</v>
      </c>
      <c r="O1044" s="38">
        <v>1.89E-2</v>
      </c>
      <c r="P1044" s="38">
        <v>0</v>
      </c>
      <c r="Q1044" s="38">
        <v>3.8600000000000002E-2</v>
      </c>
      <c r="R1044" s="38">
        <v>1.9E-2</v>
      </c>
      <c r="S1044" s="38">
        <v>4.1999999999999997E-3</v>
      </c>
      <c r="T1044" s="38">
        <v>5.3999999999999999E-2</v>
      </c>
      <c r="U1044" s="38">
        <v>1.78E-2</v>
      </c>
      <c r="V1044" s="38">
        <v>3.6700000000000003E-2</v>
      </c>
      <c r="W1044" s="38">
        <v>4.7199999999999999E-2</v>
      </c>
      <c r="X1044" s="38">
        <v>6.3899999999999998E-2</v>
      </c>
      <c r="Y1044" s="38">
        <v>2.5999999999999999E-3</v>
      </c>
      <c r="Z1044" s="5">
        <v>0</v>
      </c>
      <c r="AA1044" s="5">
        <v>8.0000000000000004E-4</v>
      </c>
      <c r="AB1044" s="5">
        <v>0</v>
      </c>
      <c r="AC1044" s="67"/>
      <c r="AD1044" s="55"/>
    </row>
    <row r="1045" spans="1:30" s="52" customFormat="1">
      <c r="A1045" s="97"/>
      <c r="B1045" s="84"/>
      <c r="C1045" s="165"/>
      <c r="D1045" s="6">
        <f>$C1044*D1044</f>
        <v>325.51332000000002</v>
      </c>
      <c r="E1045" s="6">
        <f t="shared" ref="E1045" si="1844">$C1044*E1044</f>
        <v>2698.8013440000004</v>
      </c>
      <c r="F1045" s="6">
        <f t="shared" ref="F1045" si="1845">$C1044*F1044</f>
        <v>1136.3374080000001</v>
      </c>
      <c r="G1045" s="6">
        <f t="shared" ref="G1045:AB1045" si="1846">$C1044*G1044</f>
        <v>1586.1376320000002</v>
      </c>
      <c r="H1045" s="6">
        <f t="shared" si="1846"/>
        <v>810.82408800000007</v>
      </c>
      <c r="I1045" s="6">
        <f t="shared" si="1846"/>
        <v>2641.5899119999999</v>
      </c>
      <c r="J1045" s="6">
        <f t="shared" si="1846"/>
        <v>418.23529600000006</v>
      </c>
      <c r="K1045" s="6">
        <f t="shared" si="1846"/>
        <v>641.16260000000011</v>
      </c>
      <c r="L1045" s="6">
        <f t="shared" si="1846"/>
        <v>337.35016800000005</v>
      </c>
      <c r="M1045" s="6">
        <f t="shared" si="1846"/>
        <v>512.93007999999998</v>
      </c>
      <c r="N1045" s="6">
        <f t="shared" si="1846"/>
        <v>2627.7802560000005</v>
      </c>
      <c r="O1045" s="6">
        <f t="shared" si="1846"/>
        <v>372.86071200000004</v>
      </c>
      <c r="P1045" s="6">
        <f t="shared" si="1846"/>
        <v>0</v>
      </c>
      <c r="Q1045" s="6">
        <f t="shared" si="1846"/>
        <v>761.50388800000007</v>
      </c>
      <c r="R1045" s="6">
        <f t="shared" si="1846"/>
        <v>374.83352000000002</v>
      </c>
      <c r="S1045" s="6">
        <f t="shared" si="1846"/>
        <v>82.857935999999995</v>
      </c>
      <c r="T1045" s="6">
        <f t="shared" si="1846"/>
        <v>1065.3163200000001</v>
      </c>
      <c r="U1045" s="6">
        <f t="shared" si="1846"/>
        <v>351.15982400000001</v>
      </c>
      <c r="V1045" s="6">
        <f t="shared" si="1846"/>
        <v>724.02053600000011</v>
      </c>
      <c r="W1045" s="6">
        <f t="shared" si="1846"/>
        <v>931.16537600000004</v>
      </c>
      <c r="X1045" s="6">
        <f t="shared" si="1846"/>
        <v>1260.6243120000001</v>
      </c>
      <c r="Y1045" s="6">
        <f t="shared" si="1846"/>
        <v>51.293008</v>
      </c>
      <c r="Z1045" s="6">
        <f t="shared" si="1846"/>
        <v>0</v>
      </c>
      <c r="AA1045" s="6">
        <f t="shared" si="1846"/>
        <v>15.782464000000003</v>
      </c>
      <c r="AB1045" s="6">
        <f t="shared" si="1846"/>
        <v>0</v>
      </c>
      <c r="AC1045" s="67"/>
      <c r="AD1045" s="55"/>
    </row>
    <row r="1046" spans="1:30" s="52" customFormat="1">
      <c r="A1046" s="96" t="s">
        <v>340</v>
      </c>
      <c r="B1046" s="75">
        <v>236736.93542196444</v>
      </c>
      <c r="C1046" s="165">
        <f t="shared" si="1816"/>
        <v>19728.080000000002</v>
      </c>
      <c r="D1046" s="38"/>
      <c r="E1046" s="38"/>
      <c r="F1046" s="38"/>
      <c r="G1046" s="38"/>
      <c r="H1046" s="38">
        <v>0.24310000000000001</v>
      </c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>
        <v>0.75690000000000002</v>
      </c>
      <c r="X1046" s="38"/>
      <c r="Y1046" s="38"/>
      <c r="Z1046" s="5"/>
      <c r="AA1046" s="5"/>
      <c r="AB1046" s="5"/>
      <c r="AC1046" s="67"/>
      <c r="AD1046" s="55"/>
    </row>
    <row r="1047" spans="1:30" s="52" customFormat="1">
      <c r="A1047" s="97"/>
      <c r="B1047" s="84"/>
      <c r="C1047" s="165"/>
      <c r="D1047" s="6">
        <f t="shared" ref="D1047" si="1847">$C1046*D1046</f>
        <v>0</v>
      </c>
      <c r="E1047" s="6">
        <f t="shared" ref="E1047" si="1848">$C1046*E1046</f>
        <v>0</v>
      </c>
      <c r="F1047" s="6">
        <f t="shared" ref="F1047:O1047" si="1849">$C1046*F1046</f>
        <v>0</v>
      </c>
      <c r="G1047" s="6">
        <f t="shared" si="1849"/>
        <v>0</v>
      </c>
      <c r="H1047" s="6">
        <f t="shared" si="1849"/>
        <v>4795.8962480000009</v>
      </c>
      <c r="I1047" s="6">
        <f t="shared" si="1849"/>
        <v>0</v>
      </c>
      <c r="J1047" s="6">
        <f t="shared" si="1849"/>
        <v>0</v>
      </c>
      <c r="K1047" s="6">
        <f t="shared" si="1849"/>
        <v>0</v>
      </c>
      <c r="L1047" s="6">
        <f t="shared" si="1849"/>
        <v>0</v>
      </c>
      <c r="M1047" s="6">
        <f t="shared" si="1849"/>
        <v>0</v>
      </c>
      <c r="N1047" s="6">
        <f t="shared" si="1849"/>
        <v>0</v>
      </c>
      <c r="O1047" s="6">
        <f t="shared" si="1849"/>
        <v>0</v>
      </c>
      <c r="P1047" s="6">
        <f t="shared" ref="P1047" si="1850">$C1046*P1046</f>
        <v>0</v>
      </c>
      <c r="Q1047" s="6">
        <f t="shared" ref="Q1047" si="1851">$C1046*Q1046</f>
        <v>0</v>
      </c>
      <c r="R1047" s="6">
        <f t="shared" ref="R1047:AB1047" si="1852">$C1046*R1046</f>
        <v>0</v>
      </c>
      <c r="S1047" s="6">
        <f t="shared" si="1852"/>
        <v>0</v>
      </c>
      <c r="T1047" s="6">
        <f t="shared" si="1852"/>
        <v>0</v>
      </c>
      <c r="U1047" s="6">
        <f t="shared" si="1852"/>
        <v>0</v>
      </c>
      <c r="V1047" s="6">
        <f t="shared" si="1852"/>
        <v>0</v>
      </c>
      <c r="W1047" s="6">
        <f t="shared" si="1852"/>
        <v>14932.183752000001</v>
      </c>
      <c r="X1047" s="6">
        <f t="shared" si="1852"/>
        <v>0</v>
      </c>
      <c r="Y1047" s="6">
        <f t="shared" si="1852"/>
        <v>0</v>
      </c>
      <c r="Z1047" s="6">
        <f t="shared" si="1852"/>
        <v>0</v>
      </c>
      <c r="AA1047" s="6">
        <f t="shared" si="1852"/>
        <v>0</v>
      </c>
      <c r="AB1047" s="6">
        <f t="shared" si="1852"/>
        <v>0</v>
      </c>
      <c r="AC1047" s="67"/>
      <c r="AD1047" s="55"/>
    </row>
    <row r="1048" spans="1:30" s="52" customFormat="1">
      <c r="A1048" s="96" t="s">
        <v>341</v>
      </c>
      <c r="B1048" s="75">
        <v>879582.78462896019</v>
      </c>
      <c r="C1048" s="165">
        <f t="shared" si="1816"/>
        <v>73298.570000000007</v>
      </c>
      <c r="D1048" s="38"/>
      <c r="E1048" s="38"/>
      <c r="F1048" s="38">
        <v>8.3000000000000004E-2</v>
      </c>
      <c r="G1048" s="38"/>
      <c r="H1048" s="38">
        <v>0.14699999999999999</v>
      </c>
      <c r="I1048" s="38"/>
      <c r="J1048" s="38"/>
      <c r="K1048" s="38">
        <v>4.7999999999999996E-3</v>
      </c>
      <c r="L1048" s="38"/>
      <c r="M1048" s="38"/>
      <c r="N1048" s="38">
        <v>0.36919999999999997</v>
      </c>
      <c r="O1048" s="38"/>
      <c r="P1048" s="38"/>
      <c r="Q1048" s="38"/>
      <c r="R1048" s="38">
        <v>0.23849999999999999</v>
      </c>
      <c r="S1048" s="38"/>
      <c r="T1048" s="38"/>
      <c r="U1048" s="38"/>
      <c r="V1048" s="38">
        <v>0.1575</v>
      </c>
      <c r="W1048" s="38"/>
      <c r="X1048" s="38"/>
      <c r="Y1048" s="38"/>
      <c r="Z1048" s="5"/>
      <c r="AA1048" s="5"/>
      <c r="AB1048" s="5"/>
      <c r="AC1048" s="67"/>
      <c r="AD1048" s="55"/>
    </row>
    <row r="1049" spans="1:30" s="52" customFormat="1">
      <c r="A1049" s="97"/>
      <c r="B1049" s="84"/>
      <c r="C1049" s="165"/>
      <c r="D1049" s="6">
        <f>$C1048*D1048</f>
        <v>0</v>
      </c>
      <c r="E1049" s="6">
        <f t="shared" ref="E1049" si="1853">$C1048*E1048</f>
        <v>0</v>
      </c>
      <c r="F1049" s="6">
        <f t="shared" ref="F1049" si="1854">$C1048*F1048</f>
        <v>6083.7813100000012</v>
      </c>
      <c r="G1049" s="6">
        <f t="shared" ref="G1049:AB1049" si="1855">$C1048*G1048</f>
        <v>0</v>
      </c>
      <c r="H1049" s="6">
        <f t="shared" si="1855"/>
        <v>10774.889790000001</v>
      </c>
      <c r="I1049" s="6">
        <f t="shared" si="1855"/>
        <v>0</v>
      </c>
      <c r="J1049" s="6">
        <f t="shared" si="1855"/>
        <v>0</v>
      </c>
      <c r="K1049" s="6">
        <f t="shared" si="1855"/>
        <v>351.83313600000002</v>
      </c>
      <c r="L1049" s="6">
        <f t="shared" si="1855"/>
        <v>0</v>
      </c>
      <c r="M1049" s="6">
        <f t="shared" si="1855"/>
        <v>0</v>
      </c>
      <c r="N1049" s="6">
        <f t="shared" si="1855"/>
        <v>27061.832043999999</v>
      </c>
      <c r="O1049" s="6">
        <f t="shared" si="1855"/>
        <v>0</v>
      </c>
      <c r="P1049" s="6">
        <f t="shared" si="1855"/>
        <v>0</v>
      </c>
      <c r="Q1049" s="6">
        <f t="shared" si="1855"/>
        <v>0</v>
      </c>
      <c r="R1049" s="6">
        <f t="shared" si="1855"/>
        <v>17481.708945000002</v>
      </c>
      <c r="S1049" s="6">
        <f t="shared" si="1855"/>
        <v>0</v>
      </c>
      <c r="T1049" s="6">
        <f t="shared" si="1855"/>
        <v>0</v>
      </c>
      <c r="U1049" s="6">
        <f t="shared" si="1855"/>
        <v>0</v>
      </c>
      <c r="V1049" s="6">
        <f t="shared" si="1855"/>
        <v>11544.524775000002</v>
      </c>
      <c r="W1049" s="6">
        <f t="shared" si="1855"/>
        <v>0</v>
      </c>
      <c r="X1049" s="6">
        <f t="shared" si="1855"/>
        <v>0</v>
      </c>
      <c r="Y1049" s="6">
        <f t="shared" si="1855"/>
        <v>0</v>
      </c>
      <c r="Z1049" s="6">
        <f t="shared" si="1855"/>
        <v>0</v>
      </c>
      <c r="AA1049" s="6">
        <f t="shared" si="1855"/>
        <v>0</v>
      </c>
      <c r="AB1049" s="6">
        <f t="shared" si="1855"/>
        <v>0</v>
      </c>
      <c r="AC1049" s="67"/>
      <c r="AD1049" s="55"/>
    </row>
    <row r="1050" spans="1:30" s="52" customFormat="1">
      <c r="A1050" s="96" t="s">
        <v>342</v>
      </c>
      <c r="B1050" s="75">
        <v>381271.01875425107</v>
      </c>
      <c r="C1050" s="165">
        <f t="shared" si="1816"/>
        <v>31772.58</v>
      </c>
      <c r="D1050" s="38"/>
      <c r="E1050" s="38"/>
      <c r="F1050" s="38">
        <v>8.3000000000000004E-2</v>
      </c>
      <c r="G1050" s="38"/>
      <c r="H1050" s="38">
        <v>0.14699999999999999</v>
      </c>
      <c r="I1050" s="38"/>
      <c r="J1050" s="38"/>
      <c r="K1050" s="38">
        <v>4.7999999999999996E-3</v>
      </c>
      <c r="L1050" s="38"/>
      <c r="M1050" s="38"/>
      <c r="N1050" s="38">
        <v>0.36919999999999997</v>
      </c>
      <c r="O1050" s="38"/>
      <c r="P1050" s="38"/>
      <c r="Q1050" s="38"/>
      <c r="R1050" s="38">
        <v>0.23849999999999999</v>
      </c>
      <c r="S1050" s="38"/>
      <c r="T1050" s="38"/>
      <c r="U1050" s="38"/>
      <c r="V1050" s="38">
        <v>0.1575</v>
      </c>
      <c r="W1050" s="38"/>
      <c r="X1050" s="38"/>
      <c r="Y1050" s="38"/>
      <c r="Z1050" s="5"/>
      <c r="AA1050" s="5"/>
      <c r="AB1050" s="5"/>
      <c r="AC1050" s="67"/>
      <c r="AD1050" s="55"/>
    </row>
    <row r="1051" spans="1:30" s="52" customFormat="1">
      <c r="A1051" s="97"/>
      <c r="B1051" s="65"/>
      <c r="C1051" s="165"/>
      <c r="D1051" s="6">
        <f>$C1050*D1050</f>
        <v>0</v>
      </c>
      <c r="E1051" s="6">
        <f t="shared" ref="E1051" si="1856">$C1050*E1050</f>
        <v>0</v>
      </c>
      <c r="F1051" s="6">
        <f t="shared" ref="F1051" si="1857">$C1050*F1050</f>
        <v>2637.1241400000004</v>
      </c>
      <c r="G1051" s="6">
        <f t="shared" ref="G1051:AB1051" si="1858">$C1050*G1050</f>
        <v>0</v>
      </c>
      <c r="H1051" s="6">
        <f t="shared" si="1858"/>
        <v>4670.5692600000002</v>
      </c>
      <c r="I1051" s="6">
        <f t="shared" si="1858"/>
        <v>0</v>
      </c>
      <c r="J1051" s="6">
        <f t="shared" si="1858"/>
        <v>0</v>
      </c>
      <c r="K1051" s="6">
        <f t="shared" si="1858"/>
        <v>152.50838400000001</v>
      </c>
      <c r="L1051" s="6">
        <f t="shared" si="1858"/>
        <v>0</v>
      </c>
      <c r="M1051" s="6">
        <f t="shared" si="1858"/>
        <v>0</v>
      </c>
      <c r="N1051" s="6">
        <f t="shared" si="1858"/>
        <v>11730.436535999999</v>
      </c>
      <c r="O1051" s="6">
        <f t="shared" si="1858"/>
        <v>0</v>
      </c>
      <c r="P1051" s="6">
        <f t="shared" si="1858"/>
        <v>0</v>
      </c>
      <c r="Q1051" s="6">
        <f t="shared" si="1858"/>
        <v>0</v>
      </c>
      <c r="R1051" s="6">
        <f t="shared" si="1858"/>
        <v>7577.7603300000001</v>
      </c>
      <c r="S1051" s="6">
        <f t="shared" si="1858"/>
        <v>0</v>
      </c>
      <c r="T1051" s="6">
        <f t="shared" si="1858"/>
        <v>0</v>
      </c>
      <c r="U1051" s="6">
        <f t="shared" si="1858"/>
        <v>0</v>
      </c>
      <c r="V1051" s="6">
        <f t="shared" si="1858"/>
        <v>5004.1813500000007</v>
      </c>
      <c r="W1051" s="6">
        <f t="shared" si="1858"/>
        <v>0</v>
      </c>
      <c r="X1051" s="6">
        <f t="shared" si="1858"/>
        <v>0</v>
      </c>
      <c r="Y1051" s="6">
        <f t="shared" si="1858"/>
        <v>0</v>
      </c>
      <c r="Z1051" s="6">
        <f t="shared" si="1858"/>
        <v>0</v>
      </c>
      <c r="AA1051" s="6">
        <f t="shared" si="1858"/>
        <v>0</v>
      </c>
      <c r="AB1051" s="6">
        <f t="shared" si="1858"/>
        <v>0</v>
      </c>
      <c r="AC1051" s="67"/>
      <c r="AD1051" s="55"/>
    </row>
    <row r="1052" spans="1:30" s="52" customFormat="1">
      <c r="A1052" s="96" t="s">
        <v>494</v>
      </c>
      <c r="B1052" s="75">
        <v>-75320.790163125275</v>
      </c>
      <c r="C1052" s="165">
        <f t="shared" si="1816"/>
        <v>-6276.73</v>
      </c>
      <c r="D1052" s="38"/>
      <c r="E1052" s="38">
        <v>6.4600000000000005E-2</v>
      </c>
      <c r="F1052" s="38">
        <v>8.7400000000000005E-2</v>
      </c>
      <c r="G1052" s="38"/>
      <c r="H1052" s="38">
        <v>0.19739999999999999</v>
      </c>
      <c r="I1052" s="38">
        <v>2.1600000000000001E-2</v>
      </c>
      <c r="J1052" s="38">
        <v>5.8999999999999999E-3</v>
      </c>
      <c r="K1052" s="38">
        <v>1.0200000000000001E-2</v>
      </c>
      <c r="L1052" s="38">
        <v>1E-4</v>
      </c>
      <c r="M1052" s="38"/>
      <c r="N1052" s="38">
        <v>0.39950000000000002</v>
      </c>
      <c r="O1052" s="38">
        <v>4.4999999999999997E-3</v>
      </c>
      <c r="P1052" s="38"/>
      <c r="Q1052" s="38"/>
      <c r="R1052" s="38"/>
      <c r="S1052" s="38"/>
      <c r="T1052" s="38"/>
      <c r="U1052" s="38"/>
      <c r="V1052" s="38">
        <v>0.20880000000000001</v>
      </c>
      <c r="W1052" s="38"/>
      <c r="X1052" s="38"/>
      <c r="Y1052" s="38"/>
      <c r="Z1052" s="5"/>
      <c r="AA1052" s="5"/>
      <c r="AB1052" s="5"/>
      <c r="AC1052" s="67"/>
      <c r="AD1052" s="55"/>
    </row>
    <row r="1053" spans="1:30" s="52" customFormat="1">
      <c r="A1053" s="97"/>
      <c r="B1053" s="65"/>
      <c r="C1053" s="165"/>
      <c r="D1053" s="6">
        <f>$C1052*D1052</f>
        <v>0</v>
      </c>
      <c r="E1053" s="6">
        <f t="shared" ref="E1053" si="1859">$C1052*E1052</f>
        <v>-405.47675800000002</v>
      </c>
      <c r="F1053" s="6">
        <f t="shared" ref="F1053" si="1860">$C1052*F1052</f>
        <v>-548.58620199999996</v>
      </c>
      <c r="G1053" s="6">
        <f t="shared" ref="G1053:AB1053" si="1861">$C1052*G1052</f>
        <v>0</v>
      </c>
      <c r="H1053" s="6">
        <f t="shared" si="1861"/>
        <v>-1239.0265019999999</v>
      </c>
      <c r="I1053" s="6">
        <f t="shared" si="1861"/>
        <v>-135.57736800000001</v>
      </c>
      <c r="J1053" s="6">
        <f t="shared" si="1861"/>
        <v>-37.032706999999995</v>
      </c>
      <c r="K1053" s="6">
        <f t="shared" si="1861"/>
        <v>-64.022645999999995</v>
      </c>
      <c r="L1053" s="6">
        <f t="shared" si="1861"/>
        <v>-0.62767300000000004</v>
      </c>
      <c r="M1053" s="6">
        <f t="shared" si="1861"/>
        <v>0</v>
      </c>
      <c r="N1053" s="6">
        <f t="shared" si="1861"/>
        <v>-2507.5536349999998</v>
      </c>
      <c r="O1053" s="6">
        <f t="shared" si="1861"/>
        <v>-28.245284999999996</v>
      </c>
      <c r="P1053" s="6">
        <f t="shared" si="1861"/>
        <v>0</v>
      </c>
      <c r="Q1053" s="6">
        <f t="shared" si="1861"/>
        <v>0</v>
      </c>
      <c r="R1053" s="6">
        <f t="shared" si="1861"/>
        <v>0</v>
      </c>
      <c r="S1053" s="6">
        <f t="shared" si="1861"/>
        <v>0</v>
      </c>
      <c r="T1053" s="6">
        <f t="shared" si="1861"/>
        <v>0</v>
      </c>
      <c r="U1053" s="6">
        <f t="shared" si="1861"/>
        <v>0</v>
      </c>
      <c r="V1053" s="6">
        <f t="shared" si="1861"/>
        <v>-1310.581224</v>
      </c>
      <c r="W1053" s="6">
        <f t="shared" si="1861"/>
        <v>0</v>
      </c>
      <c r="X1053" s="6">
        <f t="shared" si="1861"/>
        <v>0</v>
      </c>
      <c r="Y1053" s="6">
        <f t="shared" si="1861"/>
        <v>0</v>
      </c>
      <c r="Z1053" s="6">
        <f t="shared" si="1861"/>
        <v>0</v>
      </c>
      <c r="AA1053" s="6">
        <f t="shared" si="1861"/>
        <v>0</v>
      </c>
      <c r="AB1053" s="6">
        <f t="shared" si="1861"/>
        <v>0</v>
      </c>
      <c r="AC1053" s="67"/>
      <c r="AD1053" s="55"/>
    </row>
    <row r="1054" spans="1:30" s="52" customFormat="1">
      <c r="A1054" s="96" t="s">
        <v>495</v>
      </c>
      <c r="B1054" s="75">
        <v>1899.6200574854884</v>
      </c>
      <c r="C1054" s="165">
        <f t="shared" si="1816"/>
        <v>158.30000000000001</v>
      </c>
      <c r="D1054" s="38"/>
      <c r="E1054" s="38">
        <v>6.4600000000000005E-2</v>
      </c>
      <c r="F1054" s="38">
        <v>8.7400000000000005E-2</v>
      </c>
      <c r="G1054" s="38"/>
      <c r="H1054" s="38">
        <v>0.19739999999999999</v>
      </c>
      <c r="I1054" s="38">
        <v>2.1600000000000001E-2</v>
      </c>
      <c r="J1054" s="38">
        <v>5.8999999999999999E-3</v>
      </c>
      <c r="K1054" s="38">
        <v>1.0200000000000001E-2</v>
      </c>
      <c r="L1054" s="38">
        <v>1E-4</v>
      </c>
      <c r="M1054" s="38"/>
      <c r="N1054" s="38">
        <v>0.39950000000000002</v>
      </c>
      <c r="O1054" s="38">
        <v>4.4999999999999997E-3</v>
      </c>
      <c r="P1054" s="38"/>
      <c r="Q1054" s="38"/>
      <c r="R1054" s="38"/>
      <c r="S1054" s="38"/>
      <c r="T1054" s="38"/>
      <c r="U1054" s="38"/>
      <c r="V1054" s="38">
        <v>0.20880000000000001</v>
      </c>
      <c r="W1054" s="38"/>
      <c r="X1054" s="38"/>
      <c r="Y1054" s="38"/>
      <c r="Z1054" s="5"/>
      <c r="AA1054" s="5"/>
      <c r="AB1054" s="5"/>
      <c r="AC1054" s="67"/>
      <c r="AD1054" s="55"/>
    </row>
    <row r="1055" spans="1:30" s="52" customFormat="1">
      <c r="A1055" s="97"/>
      <c r="B1055" s="65"/>
      <c r="C1055" s="165"/>
      <c r="D1055" s="6">
        <f>$C1054*D1054</f>
        <v>0</v>
      </c>
      <c r="E1055" s="6">
        <f t="shared" ref="E1055" si="1862">$C1054*E1054</f>
        <v>10.226180000000001</v>
      </c>
      <c r="F1055" s="6">
        <f t="shared" ref="F1055" si="1863">$C1054*F1054</f>
        <v>13.835420000000003</v>
      </c>
      <c r="G1055" s="6">
        <f t="shared" ref="G1055:AB1055" si="1864">$C1054*G1054</f>
        <v>0</v>
      </c>
      <c r="H1055" s="6">
        <f t="shared" si="1864"/>
        <v>31.248419999999999</v>
      </c>
      <c r="I1055" s="6">
        <f t="shared" si="1864"/>
        <v>3.4192800000000005</v>
      </c>
      <c r="J1055" s="6">
        <f t="shared" si="1864"/>
        <v>0.93397000000000008</v>
      </c>
      <c r="K1055" s="6">
        <f t="shared" si="1864"/>
        <v>1.6146600000000002</v>
      </c>
      <c r="L1055" s="6">
        <f t="shared" si="1864"/>
        <v>1.583E-2</v>
      </c>
      <c r="M1055" s="6">
        <f t="shared" si="1864"/>
        <v>0</v>
      </c>
      <c r="N1055" s="6">
        <f t="shared" si="1864"/>
        <v>63.240850000000009</v>
      </c>
      <c r="O1055" s="6">
        <f t="shared" si="1864"/>
        <v>0.71235000000000004</v>
      </c>
      <c r="P1055" s="6">
        <f t="shared" si="1864"/>
        <v>0</v>
      </c>
      <c r="Q1055" s="6">
        <f t="shared" si="1864"/>
        <v>0</v>
      </c>
      <c r="R1055" s="6">
        <f t="shared" si="1864"/>
        <v>0</v>
      </c>
      <c r="S1055" s="6">
        <f t="shared" si="1864"/>
        <v>0</v>
      </c>
      <c r="T1055" s="6">
        <f t="shared" si="1864"/>
        <v>0</v>
      </c>
      <c r="U1055" s="6">
        <f t="shared" si="1864"/>
        <v>0</v>
      </c>
      <c r="V1055" s="6">
        <f t="shared" si="1864"/>
        <v>33.053040000000003</v>
      </c>
      <c r="W1055" s="6">
        <f t="shared" si="1864"/>
        <v>0</v>
      </c>
      <c r="X1055" s="6">
        <f t="shared" si="1864"/>
        <v>0</v>
      </c>
      <c r="Y1055" s="6">
        <f t="shared" si="1864"/>
        <v>0</v>
      </c>
      <c r="Z1055" s="6">
        <f t="shared" si="1864"/>
        <v>0</v>
      </c>
      <c r="AA1055" s="6">
        <f t="shared" si="1864"/>
        <v>0</v>
      </c>
      <c r="AB1055" s="6">
        <f t="shared" si="1864"/>
        <v>0</v>
      </c>
      <c r="AC1055" s="67"/>
      <c r="AD1055" s="55"/>
    </row>
    <row r="1056" spans="1:30" s="52" customFormat="1">
      <c r="A1056" s="96" t="s">
        <v>496</v>
      </c>
      <c r="B1056" s="75">
        <v>-5326.953672054522</v>
      </c>
      <c r="C1056" s="165">
        <f t="shared" si="1816"/>
        <v>-443.91</v>
      </c>
      <c r="D1056" s="38"/>
      <c r="E1056" s="38">
        <v>6.4600000000000005E-2</v>
      </c>
      <c r="F1056" s="38">
        <v>8.7400000000000005E-2</v>
      </c>
      <c r="G1056" s="38"/>
      <c r="H1056" s="38">
        <v>0.19739999999999999</v>
      </c>
      <c r="I1056" s="38">
        <v>2.1600000000000001E-2</v>
      </c>
      <c r="J1056" s="38">
        <v>5.8999999999999999E-3</v>
      </c>
      <c r="K1056" s="38">
        <v>1.0200000000000001E-2</v>
      </c>
      <c r="L1056" s="38">
        <v>1E-4</v>
      </c>
      <c r="M1056" s="38"/>
      <c r="N1056" s="38">
        <v>0.39950000000000002</v>
      </c>
      <c r="O1056" s="38">
        <v>4.4999999999999997E-3</v>
      </c>
      <c r="P1056" s="38"/>
      <c r="Q1056" s="38"/>
      <c r="R1056" s="38"/>
      <c r="S1056" s="38"/>
      <c r="T1056" s="38"/>
      <c r="U1056" s="38"/>
      <c r="V1056" s="38">
        <v>0.20880000000000001</v>
      </c>
      <c r="W1056" s="38"/>
      <c r="X1056" s="38"/>
      <c r="Y1056" s="38"/>
      <c r="Z1056" s="5"/>
      <c r="AA1056" s="5"/>
      <c r="AB1056" s="5"/>
      <c r="AC1056" s="67"/>
      <c r="AD1056" s="55"/>
    </row>
    <row r="1057" spans="1:30" s="52" customFormat="1">
      <c r="A1057" s="97"/>
      <c r="B1057" s="65"/>
      <c r="C1057" s="165"/>
      <c r="D1057" s="6">
        <f>$C1056*D1056</f>
        <v>0</v>
      </c>
      <c r="E1057" s="6">
        <f t="shared" ref="E1057" si="1865">$C1056*E1056</f>
        <v>-28.676586000000004</v>
      </c>
      <c r="F1057" s="6">
        <f t="shared" ref="F1057" si="1866">$C1056*F1056</f>
        <v>-38.797734000000005</v>
      </c>
      <c r="G1057" s="6">
        <f t="shared" ref="G1057:AB1057" si="1867">$C1056*G1056</f>
        <v>0</v>
      </c>
      <c r="H1057" s="6">
        <f t="shared" si="1867"/>
        <v>-87.627834000000007</v>
      </c>
      <c r="I1057" s="6">
        <f t="shared" si="1867"/>
        <v>-9.5884560000000008</v>
      </c>
      <c r="J1057" s="6">
        <f t="shared" si="1867"/>
        <v>-2.6190690000000001</v>
      </c>
      <c r="K1057" s="6">
        <f t="shared" si="1867"/>
        <v>-4.5278820000000009</v>
      </c>
      <c r="L1057" s="6">
        <f t="shared" si="1867"/>
        <v>-4.4391000000000007E-2</v>
      </c>
      <c r="M1057" s="6">
        <f t="shared" si="1867"/>
        <v>0</v>
      </c>
      <c r="N1057" s="6">
        <f t="shared" si="1867"/>
        <v>-177.34204500000001</v>
      </c>
      <c r="O1057" s="6">
        <f t="shared" si="1867"/>
        <v>-1.997595</v>
      </c>
      <c r="P1057" s="6">
        <f t="shared" si="1867"/>
        <v>0</v>
      </c>
      <c r="Q1057" s="6">
        <f t="shared" si="1867"/>
        <v>0</v>
      </c>
      <c r="R1057" s="6">
        <f t="shared" si="1867"/>
        <v>0</v>
      </c>
      <c r="S1057" s="6">
        <f t="shared" si="1867"/>
        <v>0</v>
      </c>
      <c r="T1057" s="6">
        <f t="shared" si="1867"/>
        <v>0</v>
      </c>
      <c r="U1057" s="6">
        <f t="shared" si="1867"/>
        <v>0</v>
      </c>
      <c r="V1057" s="6">
        <f t="shared" si="1867"/>
        <v>-92.68840800000001</v>
      </c>
      <c r="W1057" s="6">
        <f t="shared" si="1867"/>
        <v>0</v>
      </c>
      <c r="X1057" s="6">
        <f t="shared" si="1867"/>
        <v>0</v>
      </c>
      <c r="Y1057" s="6">
        <f t="shared" si="1867"/>
        <v>0</v>
      </c>
      <c r="Z1057" s="6">
        <f t="shared" si="1867"/>
        <v>0</v>
      </c>
      <c r="AA1057" s="6">
        <f t="shared" si="1867"/>
        <v>0</v>
      </c>
      <c r="AB1057" s="6">
        <f t="shared" si="1867"/>
        <v>0</v>
      </c>
      <c r="AC1057" s="67"/>
      <c r="AD1057" s="55"/>
    </row>
    <row r="1058" spans="1:30" s="52" customFormat="1">
      <c r="A1058" s="96" t="s">
        <v>497</v>
      </c>
      <c r="B1058" s="75">
        <v>-18330.440841589847</v>
      </c>
      <c r="C1058" s="165">
        <f t="shared" si="1816"/>
        <v>-1527.54</v>
      </c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>
        <v>1</v>
      </c>
      <c r="R1058" s="38"/>
      <c r="S1058" s="38"/>
      <c r="T1058" s="38"/>
      <c r="U1058" s="38"/>
      <c r="V1058" s="38"/>
      <c r="W1058" s="38"/>
      <c r="X1058" s="38"/>
      <c r="Y1058" s="38"/>
      <c r="Z1058" s="5"/>
      <c r="AA1058" s="5"/>
      <c r="AB1058" s="5"/>
      <c r="AC1058" s="67"/>
      <c r="AD1058" s="55"/>
    </row>
    <row r="1059" spans="1:30" s="52" customFormat="1">
      <c r="A1059" s="97"/>
      <c r="B1059" s="65"/>
      <c r="C1059" s="165"/>
      <c r="D1059" s="6">
        <f>$C1058*D1058</f>
        <v>0</v>
      </c>
      <c r="E1059" s="6">
        <f t="shared" ref="E1059" si="1868">$C1058*E1058</f>
        <v>0</v>
      </c>
      <c r="F1059" s="6">
        <f t="shared" ref="F1059" si="1869">$C1058*F1058</f>
        <v>0</v>
      </c>
      <c r="G1059" s="6">
        <f t="shared" ref="G1059:AB1059" si="1870">$C1058*G1058</f>
        <v>0</v>
      </c>
      <c r="H1059" s="6">
        <f t="shared" si="1870"/>
        <v>0</v>
      </c>
      <c r="I1059" s="6">
        <f t="shared" si="1870"/>
        <v>0</v>
      </c>
      <c r="J1059" s="6">
        <f t="shared" si="1870"/>
        <v>0</v>
      </c>
      <c r="K1059" s="6">
        <f t="shared" si="1870"/>
        <v>0</v>
      </c>
      <c r="L1059" s="6">
        <f t="shared" si="1870"/>
        <v>0</v>
      </c>
      <c r="M1059" s="6">
        <f t="shared" si="1870"/>
        <v>0</v>
      </c>
      <c r="N1059" s="6">
        <f t="shared" si="1870"/>
        <v>0</v>
      </c>
      <c r="O1059" s="6">
        <f t="shared" si="1870"/>
        <v>0</v>
      </c>
      <c r="P1059" s="6">
        <f t="shared" si="1870"/>
        <v>0</v>
      </c>
      <c r="Q1059" s="6">
        <f t="shared" si="1870"/>
        <v>-1527.54</v>
      </c>
      <c r="R1059" s="6">
        <f t="shared" si="1870"/>
        <v>0</v>
      </c>
      <c r="S1059" s="6">
        <f t="shared" si="1870"/>
        <v>0</v>
      </c>
      <c r="T1059" s="6">
        <f t="shared" si="1870"/>
        <v>0</v>
      </c>
      <c r="U1059" s="6">
        <f t="shared" si="1870"/>
        <v>0</v>
      </c>
      <c r="V1059" s="6">
        <f t="shared" si="1870"/>
        <v>0</v>
      </c>
      <c r="W1059" s="6">
        <f t="shared" si="1870"/>
        <v>0</v>
      </c>
      <c r="X1059" s="6">
        <f t="shared" si="1870"/>
        <v>0</v>
      </c>
      <c r="Y1059" s="6">
        <f t="shared" si="1870"/>
        <v>0</v>
      </c>
      <c r="Z1059" s="6">
        <f t="shared" si="1870"/>
        <v>0</v>
      </c>
      <c r="AA1059" s="6">
        <f t="shared" si="1870"/>
        <v>0</v>
      </c>
      <c r="AB1059" s="6">
        <f t="shared" si="1870"/>
        <v>0</v>
      </c>
      <c r="AC1059" s="67"/>
      <c r="AD1059" s="55"/>
    </row>
    <row r="1060" spans="1:30" s="52" customFormat="1">
      <c r="A1060" s="96" t="s">
        <v>498</v>
      </c>
      <c r="B1060" s="75">
        <v>-969.36790630290852</v>
      </c>
      <c r="C1060" s="165">
        <f t="shared" si="1816"/>
        <v>-80.78</v>
      </c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>
        <v>1</v>
      </c>
      <c r="R1060" s="38"/>
      <c r="S1060" s="38"/>
      <c r="T1060" s="38"/>
      <c r="U1060" s="38"/>
      <c r="V1060" s="38"/>
      <c r="W1060" s="38"/>
      <c r="X1060" s="38"/>
      <c r="Y1060" s="38"/>
      <c r="Z1060" s="5"/>
      <c r="AA1060" s="5"/>
      <c r="AB1060" s="5"/>
      <c r="AC1060" s="67"/>
      <c r="AD1060" s="55"/>
    </row>
    <row r="1061" spans="1:30" s="52" customFormat="1">
      <c r="A1061" s="97"/>
      <c r="B1061" s="65"/>
      <c r="C1061" s="165"/>
      <c r="D1061" s="6">
        <f>$C1060*D1060</f>
        <v>0</v>
      </c>
      <c r="E1061" s="6">
        <f t="shared" ref="E1061" si="1871">$C1060*E1060</f>
        <v>0</v>
      </c>
      <c r="F1061" s="6">
        <f t="shared" ref="F1061" si="1872">$C1060*F1060</f>
        <v>0</v>
      </c>
      <c r="G1061" s="6">
        <f t="shared" ref="G1061:AB1061" si="1873">$C1060*G1060</f>
        <v>0</v>
      </c>
      <c r="H1061" s="6">
        <f t="shared" si="1873"/>
        <v>0</v>
      </c>
      <c r="I1061" s="6">
        <f t="shared" si="1873"/>
        <v>0</v>
      </c>
      <c r="J1061" s="6">
        <f t="shared" si="1873"/>
        <v>0</v>
      </c>
      <c r="K1061" s="6">
        <f t="shared" si="1873"/>
        <v>0</v>
      </c>
      <c r="L1061" s="6">
        <f t="shared" si="1873"/>
        <v>0</v>
      </c>
      <c r="M1061" s="6">
        <f t="shared" si="1873"/>
        <v>0</v>
      </c>
      <c r="N1061" s="6">
        <f t="shared" si="1873"/>
        <v>0</v>
      </c>
      <c r="O1061" s="6">
        <f t="shared" si="1873"/>
        <v>0</v>
      </c>
      <c r="P1061" s="6">
        <f t="shared" si="1873"/>
        <v>0</v>
      </c>
      <c r="Q1061" s="6">
        <f t="shared" si="1873"/>
        <v>-80.78</v>
      </c>
      <c r="R1061" s="6">
        <f t="shared" si="1873"/>
        <v>0</v>
      </c>
      <c r="S1061" s="6">
        <f t="shared" si="1873"/>
        <v>0</v>
      </c>
      <c r="T1061" s="6">
        <f t="shared" si="1873"/>
        <v>0</v>
      </c>
      <c r="U1061" s="6">
        <f t="shared" si="1873"/>
        <v>0</v>
      </c>
      <c r="V1061" s="6">
        <f t="shared" si="1873"/>
        <v>0</v>
      </c>
      <c r="W1061" s="6">
        <f t="shared" si="1873"/>
        <v>0</v>
      </c>
      <c r="X1061" s="6">
        <f t="shared" si="1873"/>
        <v>0</v>
      </c>
      <c r="Y1061" s="6">
        <f t="shared" si="1873"/>
        <v>0</v>
      </c>
      <c r="Z1061" s="6">
        <f t="shared" si="1873"/>
        <v>0</v>
      </c>
      <c r="AA1061" s="6">
        <f t="shared" si="1873"/>
        <v>0</v>
      </c>
      <c r="AB1061" s="6">
        <f t="shared" si="1873"/>
        <v>0</v>
      </c>
      <c r="AC1061" s="67"/>
      <c r="AD1061" s="55"/>
    </row>
    <row r="1062" spans="1:30" s="52" customFormat="1">
      <c r="A1062" s="96" t="s">
        <v>499</v>
      </c>
      <c r="B1062" s="75">
        <v>345.29250228062119</v>
      </c>
      <c r="C1062" s="165">
        <f t="shared" si="1816"/>
        <v>28.77</v>
      </c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>
        <v>1</v>
      </c>
      <c r="R1062" s="38"/>
      <c r="S1062" s="38"/>
      <c r="T1062" s="38"/>
      <c r="U1062" s="38"/>
      <c r="V1062" s="38"/>
      <c r="W1062" s="38"/>
      <c r="X1062" s="38"/>
      <c r="Y1062" s="38"/>
      <c r="Z1062" s="5"/>
      <c r="AA1062" s="5"/>
      <c r="AB1062" s="5"/>
      <c r="AC1062" s="67"/>
      <c r="AD1062" s="55"/>
    </row>
    <row r="1063" spans="1:30" s="52" customFormat="1">
      <c r="A1063" s="97"/>
      <c r="B1063" s="65"/>
      <c r="C1063" s="165"/>
      <c r="D1063" s="6">
        <f>$C1062*D1062</f>
        <v>0</v>
      </c>
      <c r="E1063" s="6">
        <f t="shared" ref="E1063" si="1874">$C1062*E1062</f>
        <v>0</v>
      </c>
      <c r="F1063" s="6">
        <f t="shared" ref="F1063" si="1875">$C1062*F1062</f>
        <v>0</v>
      </c>
      <c r="G1063" s="6">
        <f t="shared" ref="G1063:AB1063" si="1876">$C1062*G1062</f>
        <v>0</v>
      </c>
      <c r="H1063" s="6">
        <f t="shared" si="1876"/>
        <v>0</v>
      </c>
      <c r="I1063" s="6">
        <f t="shared" si="1876"/>
        <v>0</v>
      </c>
      <c r="J1063" s="6">
        <f t="shared" si="1876"/>
        <v>0</v>
      </c>
      <c r="K1063" s="6">
        <f t="shared" si="1876"/>
        <v>0</v>
      </c>
      <c r="L1063" s="6">
        <f t="shared" si="1876"/>
        <v>0</v>
      </c>
      <c r="M1063" s="6">
        <f t="shared" si="1876"/>
        <v>0</v>
      </c>
      <c r="N1063" s="6">
        <f t="shared" si="1876"/>
        <v>0</v>
      </c>
      <c r="O1063" s="6">
        <f t="shared" si="1876"/>
        <v>0</v>
      </c>
      <c r="P1063" s="6">
        <f t="shared" si="1876"/>
        <v>0</v>
      </c>
      <c r="Q1063" s="6">
        <f t="shared" si="1876"/>
        <v>28.77</v>
      </c>
      <c r="R1063" s="6">
        <f t="shared" si="1876"/>
        <v>0</v>
      </c>
      <c r="S1063" s="6">
        <f t="shared" si="1876"/>
        <v>0</v>
      </c>
      <c r="T1063" s="6">
        <f t="shared" si="1876"/>
        <v>0</v>
      </c>
      <c r="U1063" s="6">
        <f t="shared" si="1876"/>
        <v>0</v>
      </c>
      <c r="V1063" s="6">
        <f t="shared" si="1876"/>
        <v>0</v>
      </c>
      <c r="W1063" s="6">
        <f t="shared" si="1876"/>
        <v>0</v>
      </c>
      <c r="X1063" s="6">
        <f t="shared" si="1876"/>
        <v>0</v>
      </c>
      <c r="Y1063" s="6">
        <f t="shared" si="1876"/>
        <v>0</v>
      </c>
      <c r="Z1063" s="6">
        <f t="shared" si="1876"/>
        <v>0</v>
      </c>
      <c r="AA1063" s="6">
        <f t="shared" si="1876"/>
        <v>0</v>
      </c>
      <c r="AB1063" s="6">
        <f t="shared" si="1876"/>
        <v>0</v>
      </c>
      <c r="AC1063" s="67"/>
      <c r="AD1063" s="55"/>
    </row>
    <row r="1064" spans="1:30" s="52" customFormat="1">
      <c r="A1064" s="96" t="s">
        <v>500</v>
      </c>
      <c r="B1064" s="75">
        <v>12928.416248070007</v>
      </c>
      <c r="C1064" s="165">
        <f t="shared" si="1816"/>
        <v>1077.3699999999999</v>
      </c>
      <c r="D1064" s="38"/>
      <c r="E1064" s="38"/>
      <c r="F1064" s="38">
        <v>1</v>
      </c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5"/>
      <c r="AA1064" s="5"/>
      <c r="AB1064" s="5"/>
      <c r="AC1064" s="67"/>
      <c r="AD1064" s="55"/>
    </row>
    <row r="1065" spans="1:30" s="52" customFormat="1">
      <c r="A1065" s="97"/>
      <c r="B1065" s="65"/>
      <c r="C1065" s="165"/>
      <c r="D1065" s="6">
        <f>$C1064*D1064</f>
        <v>0</v>
      </c>
      <c r="E1065" s="6">
        <f t="shared" ref="E1065" si="1877">$C1064*E1064</f>
        <v>0</v>
      </c>
      <c r="F1065" s="6">
        <f t="shared" ref="F1065" si="1878">$C1064*F1064</f>
        <v>1077.3699999999999</v>
      </c>
      <c r="G1065" s="6">
        <f t="shared" ref="G1065:AB1065" si="1879">$C1064*G1064</f>
        <v>0</v>
      </c>
      <c r="H1065" s="6">
        <f t="shared" si="1879"/>
        <v>0</v>
      </c>
      <c r="I1065" s="6">
        <f t="shared" si="1879"/>
        <v>0</v>
      </c>
      <c r="J1065" s="6">
        <f t="shared" si="1879"/>
        <v>0</v>
      </c>
      <c r="K1065" s="6">
        <f t="shared" si="1879"/>
        <v>0</v>
      </c>
      <c r="L1065" s="6">
        <f t="shared" si="1879"/>
        <v>0</v>
      </c>
      <c r="M1065" s="6">
        <f t="shared" si="1879"/>
        <v>0</v>
      </c>
      <c r="N1065" s="6">
        <f t="shared" si="1879"/>
        <v>0</v>
      </c>
      <c r="O1065" s="6">
        <f t="shared" si="1879"/>
        <v>0</v>
      </c>
      <c r="P1065" s="6">
        <f t="shared" si="1879"/>
        <v>0</v>
      </c>
      <c r="Q1065" s="6">
        <f t="shared" si="1879"/>
        <v>0</v>
      </c>
      <c r="R1065" s="6">
        <f t="shared" si="1879"/>
        <v>0</v>
      </c>
      <c r="S1065" s="6">
        <f t="shared" si="1879"/>
        <v>0</v>
      </c>
      <c r="T1065" s="6">
        <f t="shared" si="1879"/>
        <v>0</v>
      </c>
      <c r="U1065" s="6">
        <f t="shared" si="1879"/>
        <v>0</v>
      </c>
      <c r="V1065" s="6">
        <f t="shared" si="1879"/>
        <v>0</v>
      </c>
      <c r="W1065" s="6">
        <f t="shared" si="1879"/>
        <v>0</v>
      </c>
      <c r="X1065" s="6">
        <f t="shared" si="1879"/>
        <v>0</v>
      </c>
      <c r="Y1065" s="6">
        <f t="shared" si="1879"/>
        <v>0</v>
      </c>
      <c r="Z1065" s="6">
        <f t="shared" si="1879"/>
        <v>0</v>
      </c>
      <c r="AA1065" s="6">
        <f t="shared" si="1879"/>
        <v>0</v>
      </c>
      <c r="AB1065" s="6">
        <f t="shared" si="1879"/>
        <v>0</v>
      </c>
      <c r="AC1065" s="67"/>
      <c r="AD1065" s="55"/>
    </row>
    <row r="1066" spans="1:30" s="52" customFormat="1">
      <c r="A1066" s="96" t="s">
        <v>501</v>
      </c>
      <c r="B1066" s="75">
        <v>-23622.624361511436</v>
      </c>
      <c r="C1066" s="165">
        <f t="shared" si="1816"/>
        <v>-1968.55</v>
      </c>
      <c r="D1066" s="38"/>
      <c r="E1066" s="38">
        <v>0.12909999999999999</v>
      </c>
      <c r="F1066" s="38">
        <v>0.19040000000000001</v>
      </c>
      <c r="G1066" s="38">
        <v>1.24E-2</v>
      </c>
      <c r="H1066" s="38"/>
      <c r="I1066" s="38">
        <v>3.5000000000000001E-3</v>
      </c>
      <c r="J1066" s="38">
        <v>1.4500000000000001E-2</v>
      </c>
      <c r="K1066" s="38">
        <v>2.3E-2</v>
      </c>
      <c r="L1066" s="38">
        <v>1.11E-2</v>
      </c>
      <c r="M1066" s="38"/>
      <c r="N1066" s="38">
        <v>0.44850000000000001</v>
      </c>
      <c r="O1066" s="38">
        <v>7.7999999999999996E-3</v>
      </c>
      <c r="P1066" s="38"/>
      <c r="Q1066" s="38"/>
      <c r="R1066" s="38"/>
      <c r="S1066" s="38"/>
      <c r="T1066" s="38"/>
      <c r="U1066" s="38"/>
      <c r="V1066" s="38">
        <v>0.1585</v>
      </c>
      <c r="W1066" s="38"/>
      <c r="X1066" s="38"/>
      <c r="Y1066" s="38">
        <v>1.1999999999999999E-3</v>
      </c>
      <c r="Z1066" s="5"/>
      <c r="AA1066" s="5"/>
      <c r="AB1066" s="5"/>
      <c r="AC1066" s="67"/>
      <c r="AD1066" s="55"/>
    </row>
    <row r="1067" spans="1:30" s="52" customFormat="1">
      <c r="A1067" s="97"/>
      <c r="B1067" s="65"/>
      <c r="C1067" s="165"/>
      <c r="D1067" s="6">
        <f>$C1066*D1066</f>
        <v>0</v>
      </c>
      <c r="E1067" s="6">
        <f t="shared" ref="E1067" si="1880">$C1066*E1066</f>
        <v>-254.13980499999997</v>
      </c>
      <c r="F1067" s="6">
        <f t="shared" ref="F1067" si="1881">$C1066*F1066</f>
        <v>-374.81192000000004</v>
      </c>
      <c r="G1067" s="6">
        <f t="shared" ref="G1067:AB1067" si="1882">$C1066*G1066</f>
        <v>-24.410019999999999</v>
      </c>
      <c r="H1067" s="6">
        <f t="shared" si="1882"/>
        <v>0</v>
      </c>
      <c r="I1067" s="6">
        <f t="shared" si="1882"/>
        <v>-6.8899249999999999</v>
      </c>
      <c r="J1067" s="6">
        <f t="shared" si="1882"/>
        <v>-28.543975</v>
      </c>
      <c r="K1067" s="6">
        <f t="shared" si="1882"/>
        <v>-45.276649999999997</v>
      </c>
      <c r="L1067" s="6">
        <f t="shared" si="1882"/>
        <v>-21.850905000000001</v>
      </c>
      <c r="M1067" s="6">
        <f t="shared" si="1882"/>
        <v>0</v>
      </c>
      <c r="N1067" s="6">
        <f t="shared" si="1882"/>
        <v>-882.89467500000001</v>
      </c>
      <c r="O1067" s="6">
        <f t="shared" si="1882"/>
        <v>-15.35469</v>
      </c>
      <c r="P1067" s="6">
        <f t="shared" si="1882"/>
        <v>0</v>
      </c>
      <c r="Q1067" s="6">
        <f t="shared" si="1882"/>
        <v>0</v>
      </c>
      <c r="R1067" s="6">
        <f t="shared" si="1882"/>
        <v>0</v>
      </c>
      <c r="S1067" s="6">
        <f t="shared" si="1882"/>
        <v>0</v>
      </c>
      <c r="T1067" s="6">
        <f t="shared" si="1882"/>
        <v>0</v>
      </c>
      <c r="U1067" s="6">
        <f t="shared" si="1882"/>
        <v>0</v>
      </c>
      <c r="V1067" s="6">
        <f t="shared" si="1882"/>
        <v>-312.015175</v>
      </c>
      <c r="W1067" s="6">
        <f t="shared" si="1882"/>
        <v>0</v>
      </c>
      <c r="X1067" s="6">
        <f t="shared" si="1882"/>
        <v>0</v>
      </c>
      <c r="Y1067" s="6">
        <f t="shared" si="1882"/>
        <v>-2.3622599999999996</v>
      </c>
      <c r="Z1067" s="6">
        <f t="shared" si="1882"/>
        <v>0</v>
      </c>
      <c r="AA1067" s="6">
        <f t="shared" si="1882"/>
        <v>0</v>
      </c>
      <c r="AB1067" s="6">
        <f t="shared" si="1882"/>
        <v>0</v>
      </c>
      <c r="AC1067" s="67"/>
      <c r="AD1067" s="55"/>
    </row>
    <row r="1068" spans="1:30" s="52" customFormat="1">
      <c r="A1068" s="96" t="s">
        <v>564</v>
      </c>
      <c r="B1068" s="75">
        <f>-6284.65997793231/2</f>
        <v>-3142.3299889661548</v>
      </c>
      <c r="C1068" s="165">
        <f t="shared" si="1816"/>
        <v>-261.86</v>
      </c>
      <c r="D1068" s="38">
        <v>1.6500000000000001E-2</v>
      </c>
      <c r="E1068" s="38">
        <v>0.1368</v>
      </c>
      <c r="F1068" s="38">
        <v>5.7599999999999998E-2</v>
      </c>
      <c r="G1068" s="38">
        <v>8.0399999999999999E-2</v>
      </c>
      <c r="H1068" s="38">
        <v>4.1099999999999998E-2</v>
      </c>
      <c r="I1068" s="38">
        <v>0.13389999999999999</v>
      </c>
      <c r="J1068" s="38">
        <v>2.12E-2</v>
      </c>
      <c r="K1068" s="38">
        <v>3.2500000000000001E-2</v>
      </c>
      <c r="L1068" s="38">
        <v>1.7100000000000001E-2</v>
      </c>
      <c r="M1068" s="38">
        <v>2.5999999999999999E-2</v>
      </c>
      <c r="N1068" s="38">
        <v>0.13320000000000001</v>
      </c>
      <c r="O1068" s="38">
        <v>1.89E-2</v>
      </c>
      <c r="P1068" s="38">
        <v>0</v>
      </c>
      <c r="Q1068" s="38">
        <v>3.8600000000000002E-2</v>
      </c>
      <c r="R1068" s="38">
        <v>1.9E-2</v>
      </c>
      <c r="S1068" s="38">
        <v>4.1999999999999997E-3</v>
      </c>
      <c r="T1068" s="38">
        <v>5.3999999999999999E-2</v>
      </c>
      <c r="U1068" s="38">
        <v>1.78E-2</v>
      </c>
      <c r="V1068" s="38">
        <v>3.6700000000000003E-2</v>
      </c>
      <c r="W1068" s="38">
        <v>4.7199999999999999E-2</v>
      </c>
      <c r="X1068" s="38">
        <v>6.3899999999999998E-2</v>
      </c>
      <c r="Y1068" s="38">
        <v>2.5999999999999999E-3</v>
      </c>
      <c r="Z1068" s="5">
        <v>0</v>
      </c>
      <c r="AA1068" s="5">
        <v>8.0000000000000004E-4</v>
      </c>
      <c r="AB1068" s="5">
        <v>0</v>
      </c>
      <c r="AC1068" s="67"/>
      <c r="AD1068" s="55"/>
    </row>
    <row r="1069" spans="1:30" s="52" customFormat="1">
      <c r="A1069" s="97"/>
      <c r="B1069" s="65"/>
      <c r="C1069" s="165"/>
      <c r="D1069" s="6">
        <f>$C1068*D1068</f>
        <v>-4.3206900000000008</v>
      </c>
      <c r="E1069" s="6">
        <f t="shared" ref="E1069" si="1883">$C1068*E1068</f>
        <v>-35.822448000000001</v>
      </c>
      <c r="F1069" s="6">
        <f t="shared" ref="F1069" si="1884">$C1068*F1068</f>
        <v>-15.083136</v>
      </c>
      <c r="G1069" s="6">
        <f t="shared" ref="G1069:AB1069" si="1885">$C1068*G1068</f>
        <v>-21.053544000000002</v>
      </c>
      <c r="H1069" s="6">
        <f t="shared" si="1885"/>
        <v>-10.762446000000001</v>
      </c>
      <c r="I1069" s="6">
        <f t="shared" si="1885"/>
        <v>-35.063054000000001</v>
      </c>
      <c r="J1069" s="6">
        <f t="shared" si="1885"/>
        <v>-5.5514320000000001</v>
      </c>
      <c r="K1069" s="6">
        <f t="shared" si="1885"/>
        <v>-8.5104500000000005</v>
      </c>
      <c r="L1069" s="6">
        <f t="shared" si="1885"/>
        <v>-4.4778060000000002</v>
      </c>
      <c r="M1069" s="6">
        <f t="shared" si="1885"/>
        <v>-6.8083600000000004</v>
      </c>
      <c r="N1069" s="6">
        <f t="shared" si="1885"/>
        <v>-34.879752000000003</v>
      </c>
      <c r="O1069" s="6">
        <f t="shared" si="1885"/>
        <v>-4.9491540000000001</v>
      </c>
      <c r="P1069" s="6">
        <f t="shared" si="1885"/>
        <v>0</v>
      </c>
      <c r="Q1069" s="6">
        <f t="shared" si="1885"/>
        <v>-10.107796</v>
      </c>
      <c r="R1069" s="6">
        <f t="shared" si="1885"/>
        <v>-4.9753400000000001</v>
      </c>
      <c r="S1069" s="6">
        <f t="shared" si="1885"/>
        <v>-1.099812</v>
      </c>
      <c r="T1069" s="6">
        <f t="shared" si="1885"/>
        <v>-14.14044</v>
      </c>
      <c r="U1069" s="6">
        <f t="shared" si="1885"/>
        <v>-4.6611080000000005</v>
      </c>
      <c r="V1069" s="6">
        <f t="shared" si="1885"/>
        <v>-9.6102620000000005</v>
      </c>
      <c r="W1069" s="6">
        <f t="shared" si="1885"/>
        <v>-12.359792000000001</v>
      </c>
      <c r="X1069" s="6">
        <f t="shared" si="1885"/>
        <v>-16.732854</v>
      </c>
      <c r="Y1069" s="6">
        <f t="shared" si="1885"/>
        <v>-0.680836</v>
      </c>
      <c r="Z1069" s="6">
        <f t="shared" si="1885"/>
        <v>0</v>
      </c>
      <c r="AA1069" s="6">
        <f t="shared" si="1885"/>
        <v>-0.20948800000000001</v>
      </c>
      <c r="AB1069" s="6">
        <f t="shared" si="1885"/>
        <v>0</v>
      </c>
      <c r="AC1069" s="67"/>
      <c r="AD1069" s="55"/>
    </row>
    <row r="1070" spans="1:30" s="52" customFormat="1">
      <c r="A1070" s="96" t="s">
        <v>566</v>
      </c>
      <c r="B1070" s="75">
        <f>-6284.65997793231/2</f>
        <v>-3142.3299889661548</v>
      </c>
      <c r="C1070" s="165">
        <f t="shared" si="1816"/>
        <v>-261.86</v>
      </c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>
        <v>1</v>
      </c>
      <c r="V1070" s="38"/>
      <c r="W1070" s="38"/>
      <c r="X1070" s="38"/>
      <c r="Y1070" s="38"/>
      <c r="Z1070" s="5"/>
      <c r="AA1070" s="5"/>
      <c r="AB1070" s="5"/>
      <c r="AC1070" s="67"/>
      <c r="AD1070" s="55"/>
    </row>
    <row r="1071" spans="1:30" s="52" customFormat="1">
      <c r="A1071" s="97"/>
      <c r="B1071" s="65"/>
      <c r="C1071" s="165"/>
      <c r="D1071" s="6">
        <f>$C1070*D1070</f>
        <v>0</v>
      </c>
      <c r="E1071" s="6">
        <f t="shared" ref="E1071" si="1886">$C1070*E1070</f>
        <v>0</v>
      </c>
      <c r="F1071" s="6">
        <f t="shared" ref="F1071" si="1887">$C1070*F1070</f>
        <v>0</v>
      </c>
      <c r="G1071" s="6">
        <f t="shared" ref="G1071:AB1071" si="1888">$C1070*G1070</f>
        <v>0</v>
      </c>
      <c r="H1071" s="6">
        <f t="shared" si="1888"/>
        <v>0</v>
      </c>
      <c r="I1071" s="6">
        <f t="shared" si="1888"/>
        <v>0</v>
      </c>
      <c r="J1071" s="6">
        <f t="shared" si="1888"/>
        <v>0</v>
      </c>
      <c r="K1071" s="6">
        <f t="shared" si="1888"/>
        <v>0</v>
      </c>
      <c r="L1071" s="6">
        <f t="shared" si="1888"/>
        <v>0</v>
      </c>
      <c r="M1071" s="6">
        <f t="shared" si="1888"/>
        <v>0</v>
      </c>
      <c r="N1071" s="6">
        <f t="shared" si="1888"/>
        <v>0</v>
      </c>
      <c r="O1071" s="6">
        <f t="shared" si="1888"/>
        <v>0</v>
      </c>
      <c r="P1071" s="6">
        <f t="shared" si="1888"/>
        <v>0</v>
      </c>
      <c r="Q1071" s="6">
        <f t="shared" si="1888"/>
        <v>0</v>
      </c>
      <c r="R1071" s="6">
        <f t="shared" si="1888"/>
        <v>0</v>
      </c>
      <c r="S1071" s="6">
        <f t="shared" si="1888"/>
        <v>0</v>
      </c>
      <c r="T1071" s="6">
        <f t="shared" si="1888"/>
        <v>0</v>
      </c>
      <c r="U1071" s="6">
        <f t="shared" si="1888"/>
        <v>-261.86</v>
      </c>
      <c r="V1071" s="6">
        <f t="shared" si="1888"/>
        <v>0</v>
      </c>
      <c r="W1071" s="6">
        <f t="shared" si="1888"/>
        <v>0</v>
      </c>
      <c r="X1071" s="6">
        <f t="shared" si="1888"/>
        <v>0</v>
      </c>
      <c r="Y1071" s="6">
        <f t="shared" si="1888"/>
        <v>0</v>
      </c>
      <c r="Z1071" s="6">
        <f t="shared" si="1888"/>
        <v>0</v>
      </c>
      <c r="AA1071" s="6">
        <f t="shared" si="1888"/>
        <v>0</v>
      </c>
      <c r="AB1071" s="6">
        <f t="shared" si="1888"/>
        <v>0</v>
      </c>
      <c r="AC1071" s="67"/>
      <c r="AD1071" s="55"/>
    </row>
    <row r="1072" spans="1:30" s="52" customFormat="1">
      <c r="A1072" s="96" t="s">
        <v>565</v>
      </c>
      <c r="B1072" s="75">
        <f>-307948.338918683/2</f>
        <v>-153974.1694593415</v>
      </c>
      <c r="C1072" s="165">
        <f t="shared" si="1816"/>
        <v>-12831.18</v>
      </c>
      <c r="D1072" s="38">
        <v>1.6500000000000001E-2</v>
      </c>
      <c r="E1072" s="38">
        <v>0.1368</v>
      </c>
      <c r="F1072" s="38">
        <v>5.7599999999999998E-2</v>
      </c>
      <c r="G1072" s="38">
        <v>8.0399999999999999E-2</v>
      </c>
      <c r="H1072" s="38">
        <v>4.1099999999999998E-2</v>
      </c>
      <c r="I1072" s="38">
        <v>0.13389999999999999</v>
      </c>
      <c r="J1072" s="38">
        <v>2.12E-2</v>
      </c>
      <c r="K1072" s="38">
        <v>3.2500000000000001E-2</v>
      </c>
      <c r="L1072" s="38">
        <v>1.7100000000000001E-2</v>
      </c>
      <c r="M1072" s="38">
        <v>2.5999999999999999E-2</v>
      </c>
      <c r="N1072" s="38">
        <v>0.13320000000000001</v>
      </c>
      <c r="O1072" s="38">
        <v>1.89E-2</v>
      </c>
      <c r="P1072" s="38">
        <v>0</v>
      </c>
      <c r="Q1072" s="38">
        <v>3.8600000000000002E-2</v>
      </c>
      <c r="R1072" s="38">
        <v>1.9E-2</v>
      </c>
      <c r="S1072" s="38">
        <v>4.1999999999999997E-3</v>
      </c>
      <c r="T1072" s="38">
        <v>5.3999999999999999E-2</v>
      </c>
      <c r="U1072" s="38">
        <v>1.78E-2</v>
      </c>
      <c r="V1072" s="38">
        <v>3.6700000000000003E-2</v>
      </c>
      <c r="W1072" s="38">
        <v>4.7199999999999999E-2</v>
      </c>
      <c r="X1072" s="38">
        <v>6.3899999999999998E-2</v>
      </c>
      <c r="Y1072" s="38">
        <v>2.5999999999999999E-3</v>
      </c>
      <c r="Z1072" s="5">
        <v>0</v>
      </c>
      <c r="AA1072" s="5">
        <v>8.0000000000000004E-4</v>
      </c>
      <c r="AB1072" s="5">
        <v>0</v>
      </c>
      <c r="AC1072" s="67"/>
      <c r="AD1072" s="55"/>
    </row>
    <row r="1073" spans="1:30" s="52" customFormat="1">
      <c r="A1073" s="97"/>
      <c r="B1073" s="65"/>
      <c r="C1073" s="165"/>
      <c r="D1073" s="6">
        <f>$C1072*D1072</f>
        <v>-211.71447000000001</v>
      </c>
      <c r="E1073" s="6">
        <f t="shared" ref="E1073" si="1889">$C1072*E1072</f>
        <v>-1755.3054240000001</v>
      </c>
      <c r="F1073" s="6">
        <f t="shared" ref="F1073" si="1890">$C1072*F1072</f>
        <v>-739.07596799999999</v>
      </c>
      <c r="G1073" s="6">
        <f t="shared" ref="G1073:AB1073" si="1891">$C1072*G1072</f>
        <v>-1031.626872</v>
      </c>
      <c r="H1073" s="6">
        <f t="shared" si="1891"/>
        <v>-527.36149799999998</v>
      </c>
      <c r="I1073" s="6">
        <f t="shared" si="1891"/>
        <v>-1718.095002</v>
      </c>
      <c r="J1073" s="6">
        <f t="shared" si="1891"/>
        <v>-272.02101600000003</v>
      </c>
      <c r="K1073" s="6">
        <f t="shared" si="1891"/>
        <v>-417.01335</v>
      </c>
      <c r="L1073" s="6">
        <f t="shared" si="1891"/>
        <v>-219.41317800000002</v>
      </c>
      <c r="M1073" s="6">
        <f t="shared" si="1891"/>
        <v>-333.61068</v>
      </c>
      <c r="N1073" s="6">
        <f t="shared" si="1891"/>
        <v>-1709.1131760000003</v>
      </c>
      <c r="O1073" s="6">
        <f t="shared" si="1891"/>
        <v>-242.50930200000002</v>
      </c>
      <c r="P1073" s="6">
        <f t="shared" si="1891"/>
        <v>0</v>
      </c>
      <c r="Q1073" s="6">
        <f t="shared" si="1891"/>
        <v>-495.28354800000005</v>
      </c>
      <c r="R1073" s="6">
        <f t="shared" si="1891"/>
        <v>-243.79241999999999</v>
      </c>
      <c r="S1073" s="6">
        <f t="shared" si="1891"/>
        <v>-53.890955999999996</v>
      </c>
      <c r="T1073" s="6">
        <f t="shared" si="1891"/>
        <v>-692.88372000000004</v>
      </c>
      <c r="U1073" s="6">
        <f t="shared" si="1891"/>
        <v>-228.395004</v>
      </c>
      <c r="V1073" s="6">
        <f t="shared" si="1891"/>
        <v>-470.90430600000008</v>
      </c>
      <c r="W1073" s="6">
        <f t="shared" si="1891"/>
        <v>-605.63169600000003</v>
      </c>
      <c r="X1073" s="6">
        <f t="shared" si="1891"/>
        <v>-819.91240200000004</v>
      </c>
      <c r="Y1073" s="6">
        <f t="shared" si="1891"/>
        <v>-33.361067999999996</v>
      </c>
      <c r="Z1073" s="6">
        <f t="shared" si="1891"/>
        <v>0</v>
      </c>
      <c r="AA1073" s="6">
        <f t="shared" si="1891"/>
        <v>-10.264944</v>
      </c>
      <c r="AB1073" s="6">
        <f t="shared" si="1891"/>
        <v>0</v>
      </c>
      <c r="AC1073" s="67"/>
      <c r="AD1073" s="55"/>
    </row>
    <row r="1074" spans="1:30" s="52" customFormat="1">
      <c r="A1074" s="96" t="s">
        <v>567</v>
      </c>
      <c r="B1074" s="75">
        <f>-307948.338918683/2</f>
        <v>-153974.1694593415</v>
      </c>
      <c r="C1074" s="165">
        <f t="shared" si="1816"/>
        <v>-12831.18</v>
      </c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>
        <v>1</v>
      </c>
      <c r="V1074" s="38"/>
      <c r="W1074" s="38"/>
      <c r="X1074" s="38"/>
      <c r="Y1074" s="38"/>
      <c r="Z1074" s="5"/>
      <c r="AA1074" s="5"/>
      <c r="AB1074" s="5"/>
      <c r="AC1074" s="67"/>
      <c r="AD1074" s="55"/>
    </row>
    <row r="1075" spans="1:30" s="52" customFormat="1">
      <c r="A1075" s="97"/>
      <c r="B1075" s="65"/>
      <c r="C1075" s="165"/>
      <c r="D1075" s="6">
        <f>$C1074*D1074</f>
        <v>0</v>
      </c>
      <c r="E1075" s="6">
        <f t="shared" ref="E1075" si="1892">$C1074*E1074</f>
        <v>0</v>
      </c>
      <c r="F1075" s="6">
        <f t="shared" ref="F1075" si="1893">$C1074*F1074</f>
        <v>0</v>
      </c>
      <c r="G1075" s="6">
        <f t="shared" ref="G1075:AB1075" si="1894">$C1074*G1074</f>
        <v>0</v>
      </c>
      <c r="H1075" s="6">
        <f t="shared" si="1894"/>
        <v>0</v>
      </c>
      <c r="I1075" s="6">
        <f t="shared" si="1894"/>
        <v>0</v>
      </c>
      <c r="J1075" s="6">
        <f t="shared" si="1894"/>
        <v>0</v>
      </c>
      <c r="K1075" s="6">
        <f t="shared" si="1894"/>
        <v>0</v>
      </c>
      <c r="L1075" s="6">
        <f t="shared" si="1894"/>
        <v>0</v>
      </c>
      <c r="M1075" s="6">
        <f t="shared" si="1894"/>
        <v>0</v>
      </c>
      <c r="N1075" s="6">
        <f t="shared" si="1894"/>
        <v>0</v>
      </c>
      <c r="O1075" s="6">
        <f t="shared" si="1894"/>
        <v>0</v>
      </c>
      <c r="P1075" s="6">
        <f t="shared" si="1894"/>
        <v>0</v>
      </c>
      <c r="Q1075" s="6">
        <f t="shared" si="1894"/>
        <v>0</v>
      </c>
      <c r="R1075" s="6">
        <f t="shared" si="1894"/>
        <v>0</v>
      </c>
      <c r="S1075" s="6">
        <f t="shared" si="1894"/>
        <v>0</v>
      </c>
      <c r="T1075" s="6">
        <f t="shared" si="1894"/>
        <v>0</v>
      </c>
      <c r="U1075" s="6">
        <f t="shared" si="1894"/>
        <v>-12831.18</v>
      </c>
      <c r="V1075" s="6">
        <f t="shared" si="1894"/>
        <v>0</v>
      </c>
      <c r="W1075" s="6">
        <f t="shared" si="1894"/>
        <v>0</v>
      </c>
      <c r="X1075" s="6">
        <f t="shared" si="1894"/>
        <v>0</v>
      </c>
      <c r="Y1075" s="6">
        <f t="shared" si="1894"/>
        <v>0</v>
      </c>
      <c r="Z1075" s="6">
        <f t="shared" si="1894"/>
        <v>0</v>
      </c>
      <c r="AA1075" s="6">
        <f t="shared" si="1894"/>
        <v>0</v>
      </c>
      <c r="AB1075" s="6">
        <f t="shared" si="1894"/>
        <v>0</v>
      </c>
      <c r="AC1075" s="67"/>
      <c r="AD1075" s="55"/>
    </row>
    <row r="1076" spans="1:30" s="52" customFormat="1">
      <c r="A1076" s="96" t="s">
        <v>610</v>
      </c>
      <c r="B1076" s="75">
        <v>29233259.078956753</v>
      </c>
      <c r="C1076" s="165">
        <f t="shared" si="1816"/>
        <v>2436104.92</v>
      </c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>
        <v>0.75480000000000003</v>
      </c>
      <c r="V1076" s="38"/>
      <c r="W1076" s="38">
        <v>0.2452</v>
      </c>
      <c r="X1076" s="38"/>
      <c r="Y1076" s="38"/>
      <c r="Z1076" s="5"/>
      <c r="AA1076" s="5"/>
      <c r="AB1076" s="5"/>
      <c r="AC1076" s="67"/>
      <c r="AD1076" s="55"/>
    </row>
    <row r="1077" spans="1:30" s="52" customFormat="1">
      <c r="A1077" s="97"/>
      <c r="B1077" s="65"/>
      <c r="C1077" s="165"/>
      <c r="D1077" s="6">
        <f>$C1076*D1076</f>
        <v>0</v>
      </c>
      <c r="E1077" s="6">
        <f t="shared" ref="E1077" si="1895">$C1076*E1076</f>
        <v>0</v>
      </c>
      <c r="F1077" s="6">
        <f t="shared" ref="F1077:AB1077" si="1896">$C1076*F1076</f>
        <v>0</v>
      </c>
      <c r="G1077" s="6">
        <f t="shared" si="1896"/>
        <v>0</v>
      </c>
      <c r="H1077" s="6">
        <f t="shared" si="1896"/>
        <v>0</v>
      </c>
      <c r="I1077" s="6">
        <f t="shared" si="1896"/>
        <v>0</v>
      </c>
      <c r="J1077" s="6">
        <f t="shared" si="1896"/>
        <v>0</v>
      </c>
      <c r="K1077" s="6">
        <f t="shared" si="1896"/>
        <v>0</v>
      </c>
      <c r="L1077" s="6">
        <f t="shared" si="1896"/>
        <v>0</v>
      </c>
      <c r="M1077" s="6">
        <f t="shared" si="1896"/>
        <v>0</v>
      </c>
      <c r="N1077" s="6">
        <f t="shared" si="1896"/>
        <v>0</v>
      </c>
      <c r="O1077" s="6">
        <f t="shared" si="1896"/>
        <v>0</v>
      </c>
      <c r="P1077" s="6">
        <f t="shared" si="1896"/>
        <v>0</v>
      </c>
      <c r="Q1077" s="6">
        <f t="shared" si="1896"/>
        <v>0</v>
      </c>
      <c r="R1077" s="6">
        <f t="shared" si="1896"/>
        <v>0</v>
      </c>
      <c r="S1077" s="6">
        <f t="shared" si="1896"/>
        <v>0</v>
      </c>
      <c r="T1077" s="6">
        <f t="shared" si="1896"/>
        <v>0</v>
      </c>
      <c r="U1077" s="6">
        <f t="shared" si="1896"/>
        <v>1838771.9936160001</v>
      </c>
      <c r="V1077" s="6">
        <f t="shared" si="1896"/>
        <v>0</v>
      </c>
      <c r="W1077" s="6">
        <f t="shared" si="1896"/>
        <v>597332.92638399999</v>
      </c>
      <c r="X1077" s="6">
        <f t="shared" si="1896"/>
        <v>0</v>
      </c>
      <c r="Y1077" s="6">
        <f t="shared" si="1896"/>
        <v>0</v>
      </c>
      <c r="Z1077" s="6">
        <f t="shared" si="1896"/>
        <v>0</v>
      </c>
      <c r="AA1077" s="6">
        <f t="shared" si="1896"/>
        <v>0</v>
      </c>
      <c r="AB1077" s="6">
        <f t="shared" si="1896"/>
        <v>0</v>
      </c>
      <c r="AC1077" s="67"/>
      <c r="AD1077" s="55"/>
    </row>
    <row r="1078" spans="1:30" s="52" customFormat="1">
      <c r="A1078" s="96" t="s">
        <v>611</v>
      </c>
      <c r="B1078" s="75">
        <v>0</v>
      </c>
      <c r="C1078" s="165">
        <f t="shared" si="1816"/>
        <v>0</v>
      </c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>
        <v>1</v>
      </c>
      <c r="S1078" s="38"/>
      <c r="T1078" s="38"/>
      <c r="U1078" s="38"/>
      <c r="V1078" s="38"/>
      <c r="W1078" s="38"/>
      <c r="X1078" s="38"/>
      <c r="Y1078" s="38"/>
      <c r="Z1078" s="5"/>
      <c r="AA1078" s="5"/>
      <c r="AB1078" s="5"/>
      <c r="AC1078" s="67"/>
      <c r="AD1078" s="55"/>
    </row>
    <row r="1079" spans="1:30" s="52" customFormat="1">
      <c r="A1079" s="97"/>
      <c r="B1079" s="65"/>
      <c r="C1079" s="165"/>
      <c r="D1079" s="6">
        <f>$C1078*D1078</f>
        <v>0</v>
      </c>
      <c r="E1079" s="6">
        <f t="shared" ref="E1079:T1085" si="1897">$C1078*E1078</f>
        <v>0</v>
      </c>
      <c r="F1079" s="6">
        <f t="shared" ref="F1079:AB1079" si="1898">$C1078*F1078</f>
        <v>0</v>
      </c>
      <c r="G1079" s="6">
        <f t="shared" si="1898"/>
        <v>0</v>
      </c>
      <c r="H1079" s="6">
        <f t="shared" si="1898"/>
        <v>0</v>
      </c>
      <c r="I1079" s="6">
        <f t="shared" si="1898"/>
        <v>0</v>
      </c>
      <c r="J1079" s="6">
        <f t="shared" si="1898"/>
        <v>0</v>
      </c>
      <c r="K1079" s="6">
        <f t="shared" si="1898"/>
        <v>0</v>
      </c>
      <c r="L1079" s="6">
        <f t="shared" si="1898"/>
        <v>0</v>
      </c>
      <c r="M1079" s="6">
        <f t="shared" si="1898"/>
        <v>0</v>
      </c>
      <c r="N1079" s="6">
        <f t="shared" si="1898"/>
        <v>0</v>
      </c>
      <c r="O1079" s="6">
        <f t="shared" si="1898"/>
        <v>0</v>
      </c>
      <c r="P1079" s="6">
        <f t="shared" si="1898"/>
        <v>0</v>
      </c>
      <c r="Q1079" s="6">
        <f t="shared" si="1898"/>
        <v>0</v>
      </c>
      <c r="R1079" s="6">
        <f t="shared" si="1898"/>
        <v>0</v>
      </c>
      <c r="S1079" s="6">
        <f t="shared" si="1898"/>
        <v>0</v>
      </c>
      <c r="T1079" s="6">
        <f t="shared" si="1898"/>
        <v>0</v>
      </c>
      <c r="U1079" s="6">
        <f t="shared" si="1898"/>
        <v>0</v>
      </c>
      <c r="V1079" s="6">
        <f t="shared" si="1898"/>
        <v>0</v>
      </c>
      <c r="W1079" s="6">
        <f t="shared" si="1898"/>
        <v>0</v>
      </c>
      <c r="X1079" s="6">
        <f t="shared" si="1898"/>
        <v>0</v>
      </c>
      <c r="Y1079" s="6">
        <f t="shared" si="1898"/>
        <v>0</v>
      </c>
      <c r="Z1079" s="6">
        <f t="shared" si="1898"/>
        <v>0</v>
      </c>
      <c r="AA1079" s="6">
        <f t="shared" si="1898"/>
        <v>0</v>
      </c>
      <c r="AB1079" s="6">
        <f t="shared" si="1898"/>
        <v>0</v>
      </c>
      <c r="AC1079" s="67"/>
      <c r="AD1079" s="55"/>
    </row>
    <row r="1080" spans="1:30" s="52" customFormat="1">
      <c r="A1080" s="96" t="s">
        <v>627</v>
      </c>
      <c r="B1080" s="75">
        <v>165823.48517566026</v>
      </c>
      <c r="C1080" s="165">
        <f t="shared" si="1816"/>
        <v>13818.62</v>
      </c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>
        <v>1</v>
      </c>
      <c r="S1080" s="38"/>
      <c r="T1080" s="38"/>
      <c r="U1080" s="38"/>
      <c r="V1080" s="38"/>
      <c r="W1080" s="38"/>
      <c r="X1080" s="38"/>
      <c r="Y1080" s="38"/>
      <c r="Z1080" s="5"/>
      <c r="AA1080" s="5"/>
      <c r="AB1080" s="5"/>
      <c r="AC1080" s="67"/>
      <c r="AD1080" s="55"/>
    </row>
    <row r="1081" spans="1:30" s="52" customFormat="1">
      <c r="A1081" s="97"/>
      <c r="B1081" s="65"/>
      <c r="C1081" s="165"/>
      <c r="D1081" s="6">
        <f>$C1080*D1080</f>
        <v>0</v>
      </c>
      <c r="E1081" s="6">
        <f t="shared" ref="E1081:AB1081" si="1899">$C1080*E1080</f>
        <v>0</v>
      </c>
      <c r="F1081" s="6">
        <f t="shared" si="1899"/>
        <v>0</v>
      </c>
      <c r="G1081" s="6">
        <f t="shared" si="1899"/>
        <v>0</v>
      </c>
      <c r="H1081" s="6">
        <f t="shared" si="1899"/>
        <v>0</v>
      </c>
      <c r="I1081" s="6">
        <f t="shared" si="1899"/>
        <v>0</v>
      </c>
      <c r="J1081" s="6">
        <f t="shared" si="1899"/>
        <v>0</v>
      </c>
      <c r="K1081" s="6">
        <f t="shared" si="1899"/>
        <v>0</v>
      </c>
      <c r="L1081" s="6">
        <f t="shared" si="1899"/>
        <v>0</v>
      </c>
      <c r="M1081" s="6">
        <f t="shared" si="1899"/>
        <v>0</v>
      </c>
      <c r="N1081" s="6">
        <f t="shared" si="1899"/>
        <v>0</v>
      </c>
      <c r="O1081" s="6">
        <f t="shared" si="1899"/>
        <v>0</v>
      </c>
      <c r="P1081" s="6">
        <f t="shared" si="1899"/>
        <v>0</v>
      </c>
      <c r="Q1081" s="6">
        <f t="shared" si="1899"/>
        <v>0</v>
      </c>
      <c r="R1081" s="6">
        <f t="shared" si="1899"/>
        <v>13818.62</v>
      </c>
      <c r="S1081" s="6">
        <f t="shared" si="1899"/>
        <v>0</v>
      </c>
      <c r="T1081" s="6">
        <f t="shared" si="1899"/>
        <v>0</v>
      </c>
      <c r="U1081" s="6">
        <f t="shared" si="1899"/>
        <v>0</v>
      </c>
      <c r="V1081" s="6">
        <f t="shared" si="1899"/>
        <v>0</v>
      </c>
      <c r="W1081" s="6">
        <f t="shared" si="1899"/>
        <v>0</v>
      </c>
      <c r="X1081" s="6">
        <f t="shared" si="1899"/>
        <v>0</v>
      </c>
      <c r="Y1081" s="6">
        <f t="shared" si="1899"/>
        <v>0</v>
      </c>
      <c r="Z1081" s="6">
        <f t="shared" si="1899"/>
        <v>0</v>
      </c>
      <c r="AA1081" s="6">
        <f t="shared" si="1899"/>
        <v>0</v>
      </c>
      <c r="AB1081" s="6">
        <f t="shared" si="1899"/>
        <v>0</v>
      </c>
      <c r="AC1081" s="67"/>
      <c r="AD1081" s="55"/>
    </row>
    <row r="1082" spans="1:30" s="52" customFormat="1">
      <c r="A1082" s="96" t="s">
        <v>625</v>
      </c>
      <c r="B1082" s="75">
        <v>612832.501969303</v>
      </c>
      <c r="C1082" s="165">
        <f t="shared" si="1816"/>
        <v>51069.38</v>
      </c>
      <c r="D1082" s="38"/>
      <c r="E1082" s="38">
        <v>0.16600000000000001</v>
      </c>
      <c r="F1082" s="38">
        <v>8.09E-2</v>
      </c>
      <c r="G1082" s="38"/>
      <c r="H1082" s="38">
        <v>2.7400000000000001E-2</v>
      </c>
      <c r="I1082" s="38"/>
      <c r="J1082" s="38">
        <v>0.02</v>
      </c>
      <c r="K1082" s="38">
        <v>3.5000000000000001E-3</v>
      </c>
      <c r="L1082" s="38">
        <v>1.3100000000000001E-2</v>
      </c>
      <c r="M1082" s="38"/>
      <c r="N1082" s="38">
        <v>0.52769999999999995</v>
      </c>
      <c r="O1082" s="38">
        <v>1.54E-2</v>
      </c>
      <c r="P1082" s="38"/>
      <c r="Q1082" s="38"/>
      <c r="R1082" s="38"/>
      <c r="S1082" s="38"/>
      <c r="T1082" s="38"/>
      <c r="U1082" s="38"/>
      <c r="V1082" s="38">
        <v>0.1454</v>
      </c>
      <c r="W1082" s="38"/>
      <c r="X1082" s="38"/>
      <c r="Y1082" s="38"/>
      <c r="Z1082" s="5"/>
      <c r="AA1082" s="5">
        <v>5.9999999999999995E-4</v>
      </c>
      <c r="AB1082" s="5"/>
      <c r="AC1082" s="67"/>
      <c r="AD1082" s="55"/>
    </row>
    <row r="1083" spans="1:30" s="52" customFormat="1">
      <c r="A1083" s="97"/>
      <c r="B1083" s="65"/>
      <c r="C1083" s="165"/>
      <c r="D1083" s="6">
        <f>$C1082*D1082</f>
        <v>0</v>
      </c>
      <c r="E1083" s="6">
        <f t="shared" ref="E1083:AB1083" si="1900">$C1082*E1082</f>
        <v>8477.5170799999996</v>
      </c>
      <c r="F1083" s="6">
        <f t="shared" si="1900"/>
        <v>4131.5128420000001</v>
      </c>
      <c r="G1083" s="6">
        <f t="shared" si="1900"/>
        <v>0</v>
      </c>
      <c r="H1083" s="6">
        <f t="shared" si="1900"/>
        <v>1399.3010119999999</v>
      </c>
      <c r="I1083" s="6">
        <f t="shared" si="1900"/>
        <v>0</v>
      </c>
      <c r="J1083" s="6">
        <f t="shared" si="1900"/>
        <v>1021.3876</v>
      </c>
      <c r="K1083" s="6">
        <f t="shared" si="1900"/>
        <v>178.74283</v>
      </c>
      <c r="L1083" s="6">
        <f t="shared" si="1900"/>
        <v>669.00887799999998</v>
      </c>
      <c r="M1083" s="6">
        <f t="shared" si="1900"/>
        <v>0</v>
      </c>
      <c r="N1083" s="6">
        <f t="shared" si="1900"/>
        <v>26949.311825999997</v>
      </c>
      <c r="O1083" s="6">
        <f t="shared" si="1900"/>
        <v>786.46845199999996</v>
      </c>
      <c r="P1083" s="6">
        <f t="shared" si="1900"/>
        <v>0</v>
      </c>
      <c r="Q1083" s="6">
        <f t="shared" si="1900"/>
        <v>0</v>
      </c>
      <c r="R1083" s="6">
        <f t="shared" si="1900"/>
        <v>0</v>
      </c>
      <c r="S1083" s="6">
        <f t="shared" si="1900"/>
        <v>0</v>
      </c>
      <c r="T1083" s="6">
        <f t="shared" si="1900"/>
        <v>0</v>
      </c>
      <c r="U1083" s="6">
        <f t="shared" si="1900"/>
        <v>0</v>
      </c>
      <c r="V1083" s="6">
        <f t="shared" si="1900"/>
        <v>7425.4878519999993</v>
      </c>
      <c r="W1083" s="6">
        <f t="shared" si="1900"/>
        <v>0</v>
      </c>
      <c r="X1083" s="6">
        <f t="shared" si="1900"/>
        <v>0</v>
      </c>
      <c r="Y1083" s="6">
        <f t="shared" si="1900"/>
        <v>0</v>
      </c>
      <c r="Z1083" s="6">
        <f t="shared" si="1900"/>
        <v>0</v>
      </c>
      <c r="AA1083" s="6">
        <f t="shared" si="1900"/>
        <v>30.641627999999997</v>
      </c>
      <c r="AB1083" s="6">
        <f t="shared" si="1900"/>
        <v>0</v>
      </c>
      <c r="AC1083" s="67"/>
      <c r="AD1083" s="55"/>
    </row>
    <row r="1084" spans="1:30" s="52" customFormat="1">
      <c r="A1084" s="96" t="s">
        <v>626</v>
      </c>
      <c r="B1084" s="75">
        <v>5295.7280810839784</v>
      </c>
      <c r="C1084" s="165">
        <f t="shared" si="1816"/>
        <v>441.31</v>
      </c>
      <c r="D1084" s="38"/>
      <c r="E1084" s="38">
        <v>6.4600000000000005E-2</v>
      </c>
      <c r="F1084" s="38">
        <v>8.7400000000000005E-2</v>
      </c>
      <c r="G1084" s="38"/>
      <c r="H1084" s="38">
        <v>0.19739999999999999</v>
      </c>
      <c r="I1084" s="38">
        <v>2.1600000000000001E-2</v>
      </c>
      <c r="J1084" s="38">
        <v>5.8999999999999999E-3</v>
      </c>
      <c r="K1084" s="38">
        <v>1.0200000000000001E-2</v>
      </c>
      <c r="L1084" s="38">
        <v>1E-4</v>
      </c>
      <c r="M1084" s="38"/>
      <c r="N1084" s="38">
        <v>0.39950000000000002</v>
      </c>
      <c r="O1084" s="38">
        <v>4.4999999999999997E-3</v>
      </c>
      <c r="P1084" s="38"/>
      <c r="Q1084" s="38"/>
      <c r="R1084" s="38"/>
      <c r="S1084" s="38"/>
      <c r="T1084" s="38"/>
      <c r="U1084" s="38"/>
      <c r="V1084" s="38">
        <v>0.20880000000000001</v>
      </c>
      <c r="W1084" s="38"/>
      <c r="X1084" s="38"/>
      <c r="Y1084" s="38"/>
      <c r="Z1084" s="5"/>
      <c r="AA1084" s="5"/>
      <c r="AB1084" s="5"/>
      <c r="AC1084" s="67"/>
      <c r="AD1084" s="55"/>
    </row>
    <row r="1085" spans="1:30" s="52" customFormat="1">
      <c r="A1085" s="97"/>
      <c r="B1085" s="65"/>
      <c r="C1085" s="163"/>
      <c r="D1085" s="6">
        <f>$C1084*D1084</f>
        <v>0</v>
      </c>
      <c r="E1085" s="6">
        <f t="shared" si="1897"/>
        <v>28.508626000000003</v>
      </c>
      <c r="F1085" s="6">
        <f t="shared" si="1897"/>
        <v>38.570494000000004</v>
      </c>
      <c r="G1085" s="6">
        <f t="shared" si="1897"/>
        <v>0</v>
      </c>
      <c r="H1085" s="6">
        <f t="shared" si="1897"/>
        <v>87.114593999999997</v>
      </c>
      <c r="I1085" s="6">
        <f t="shared" si="1897"/>
        <v>9.5322960000000005</v>
      </c>
      <c r="J1085" s="6">
        <f t="shared" si="1897"/>
        <v>2.603729</v>
      </c>
      <c r="K1085" s="6">
        <f t="shared" si="1897"/>
        <v>4.5013620000000003</v>
      </c>
      <c r="L1085" s="6">
        <f t="shared" si="1897"/>
        <v>4.4131000000000004E-2</v>
      </c>
      <c r="M1085" s="6">
        <f t="shared" si="1897"/>
        <v>0</v>
      </c>
      <c r="N1085" s="6">
        <f t="shared" si="1897"/>
        <v>176.30334500000001</v>
      </c>
      <c r="O1085" s="6">
        <f t="shared" si="1897"/>
        <v>1.985895</v>
      </c>
      <c r="P1085" s="6">
        <f t="shared" si="1897"/>
        <v>0</v>
      </c>
      <c r="Q1085" s="6">
        <f t="shared" si="1897"/>
        <v>0</v>
      </c>
      <c r="R1085" s="6">
        <f t="shared" si="1897"/>
        <v>0</v>
      </c>
      <c r="S1085" s="6">
        <f t="shared" si="1897"/>
        <v>0</v>
      </c>
      <c r="T1085" s="6">
        <f t="shared" si="1897"/>
        <v>0</v>
      </c>
      <c r="U1085" s="6">
        <f t="shared" ref="U1085:AB1085" si="1901">$C1084*U1084</f>
        <v>0</v>
      </c>
      <c r="V1085" s="6">
        <f t="shared" si="1901"/>
        <v>92.145528000000013</v>
      </c>
      <c r="W1085" s="6">
        <f t="shared" si="1901"/>
        <v>0</v>
      </c>
      <c r="X1085" s="6">
        <f t="shared" si="1901"/>
        <v>0</v>
      </c>
      <c r="Y1085" s="6">
        <f t="shared" si="1901"/>
        <v>0</v>
      </c>
      <c r="Z1085" s="6">
        <f t="shared" si="1901"/>
        <v>0</v>
      </c>
      <c r="AA1085" s="6">
        <f t="shared" si="1901"/>
        <v>0</v>
      </c>
      <c r="AB1085" s="6">
        <f t="shared" si="1901"/>
        <v>0</v>
      </c>
      <c r="AC1085" s="67"/>
      <c r="AD1085" s="55"/>
    </row>
    <row r="1086" spans="1:30" s="52" customFormat="1">
      <c r="A1086" s="50" t="s">
        <v>50</v>
      </c>
      <c r="B1086" s="33">
        <f>SUM(B1026:B1084)</f>
        <v>45901848.667531408</v>
      </c>
      <c r="C1086" s="51">
        <f>SUM(C1026:C1084)</f>
        <v>3825154.06</v>
      </c>
      <c r="D1086" s="51">
        <f>D1027+D1029+D1031+D1033+D1035+D1037+D1039+D1041+D1043+D1045+D1047+D1049+D1051+D1053+D1055+D1057+D1059+D1061+D1063+D1065+D1067+D1069+D1071+D1073+D1075+D1077+D1079+D1081+D1083+D1085</f>
        <v>15972.651717000001</v>
      </c>
      <c r="E1086" s="51">
        <f t="shared" ref="E1086:AB1086" si="1902">E1027+E1029+E1031+E1033+E1035+E1037+E1039+E1041+E1043+E1045+E1047+E1049+E1051+E1053+E1055+E1057+E1059+E1061+E1063+E1065+E1067+E1069+E1071+E1073+E1075+E1077+E1079+E1081+E1083+E1085</f>
        <v>11285.136873000001</v>
      </c>
      <c r="F1086" s="51">
        <f t="shared" si="1902"/>
        <v>314232.92659700004</v>
      </c>
      <c r="G1086" s="51">
        <f t="shared" si="1902"/>
        <v>2007.4402880000005</v>
      </c>
      <c r="H1086" s="51">
        <f t="shared" si="1902"/>
        <v>25865.575669000002</v>
      </c>
      <c r="I1086" s="51">
        <f t="shared" si="1902"/>
        <v>3244.7858299999984</v>
      </c>
      <c r="J1086" s="51">
        <f t="shared" si="1902"/>
        <v>1492.4910720000003</v>
      </c>
      <c r="K1086" s="51">
        <f t="shared" si="1902"/>
        <v>1396.705719</v>
      </c>
      <c r="L1086" s="51">
        <f t="shared" si="1902"/>
        <v>1078.6931370000002</v>
      </c>
      <c r="M1086" s="51">
        <f t="shared" si="1902"/>
        <v>20915.836872</v>
      </c>
      <c r="N1086" s="51">
        <f t="shared" si="1902"/>
        <v>65779.534010000003</v>
      </c>
      <c r="O1086" s="51">
        <f t="shared" si="1902"/>
        <v>1221.2055800000001</v>
      </c>
      <c r="P1086" s="51">
        <f t="shared" si="1902"/>
        <v>4363.8234179999999</v>
      </c>
      <c r="Q1086" s="51">
        <f t="shared" si="1902"/>
        <v>116652.97229600002</v>
      </c>
      <c r="R1086" s="51">
        <f t="shared" si="1902"/>
        <v>103760.809389</v>
      </c>
      <c r="S1086" s="51">
        <f t="shared" si="1902"/>
        <v>11852.183043000001</v>
      </c>
      <c r="T1086" s="51">
        <f t="shared" si="1902"/>
        <v>44518.587323</v>
      </c>
      <c r="U1086" s="51">
        <f t="shared" si="1902"/>
        <v>2231637.0182969999</v>
      </c>
      <c r="V1086" s="51">
        <f t="shared" si="1902"/>
        <v>23311.581696999998</v>
      </c>
      <c r="W1086" s="51">
        <f t="shared" si="1902"/>
        <v>629166.56889999995</v>
      </c>
      <c r="X1086" s="51">
        <f t="shared" si="1902"/>
        <v>183211.025402</v>
      </c>
      <c r="Y1086" s="51">
        <f t="shared" si="1902"/>
        <v>6484.1879819999995</v>
      </c>
      <c r="Z1086" s="51">
        <f t="shared" si="1902"/>
        <v>5651.4598449999994</v>
      </c>
      <c r="AA1086" s="51">
        <f t="shared" si="1902"/>
        <v>50.859043999999997</v>
      </c>
      <c r="AB1086" s="51">
        <f t="shared" si="1902"/>
        <v>0</v>
      </c>
      <c r="AC1086" s="67"/>
      <c r="AD1086" s="55"/>
    </row>
    <row r="1087" spans="1:30" s="52" customFormat="1">
      <c r="A1087" s="54"/>
      <c r="B1087" s="7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67"/>
      <c r="AD1087" s="55"/>
    </row>
    <row r="1088" spans="1:30" s="52" customFormat="1">
      <c r="A1088" s="54"/>
      <c r="B1088" s="7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67"/>
      <c r="AD1088" s="55"/>
    </row>
    <row r="1089" spans="1:30" s="52" customFormat="1" ht="13.8" thickBot="1">
      <c r="A1089" s="82" t="s">
        <v>343</v>
      </c>
      <c r="B1089" s="127"/>
      <c r="C1089" s="159"/>
      <c r="D1089" s="127"/>
      <c r="E1089" s="1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67"/>
      <c r="AD1089" s="55"/>
    </row>
    <row r="1090" spans="1:30" s="52" customFormat="1" ht="13.8" thickBot="1">
      <c r="A1090" s="113" t="s">
        <v>1</v>
      </c>
      <c r="B1090" s="114" t="s">
        <v>2</v>
      </c>
      <c r="C1090" s="160" t="s">
        <v>3</v>
      </c>
      <c r="D1090" s="211" t="s">
        <v>4</v>
      </c>
      <c r="E1090" s="212"/>
      <c r="F1090" s="212"/>
      <c r="G1090" s="212"/>
      <c r="H1090" s="212"/>
      <c r="I1090" s="212"/>
      <c r="J1090" s="212"/>
      <c r="K1090" s="212"/>
      <c r="L1090" s="212"/>
      <c r="M1090" s="212"/>
      <c r="N1090" s="212"/>
      <c r="O1090" s="212"/>
      <c r="P1090" s="212"/>
      <c r="Q1090" s="212"/>
      <c r="R1090" s="212"/>
      <c r="S1090" s="212"/>
      <c r="T1090" s="212"/>
      <c r="U1090" s="212"/>
      <c r="V1090" s="212"/>
      <c r="W1090" s="212"/>
      <c r="X1090" s="212"/>
      <c r="Y1090" s="212"/>
      <c r="Z1090" s="123"/>
      <c r="AA1090" s="123"/>
      <c r="AB1090" s="123"/>
      <c r="AC1090" s="67"/>
      <c r="AD1090" s="55"/>
    </row>
    <row r="1091" spans="1:30" s="52" customFormat="1">
      <c r="A1091" s="115" t="s">
        <v>5</v>
      </c>
      <c r="B1091" s="116" t="s">
        <v>6</v>
      </c>
      <c r="C1091" s="161" t="s">
        <v>6</v>
      </c>
      <c r="D1091" s="117"/>
      <c r="E1091" s="118"/>
      <c r="F1091" s="118"/>
      <c r="G1091" s="118"/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  <c r="W1091" s="118"/>
      <c r="X1091" s="118"/>
      <c r="Y1091" s="119"/>
      <c r="Z1091" s="116" t="s">
        <v>7</v>
      </c>
      <c r="AA1091" s="116"/>
      <c r="AB1091" s="116"/>
      <c r="AC1091" s="67"/>
      <c r="AD1091" s="55"/>
    </row>
    <row r="1092" spans="1:30" s="52" customFormat="1">
      <c r="A1092" s="115" t="s">
        <v>8</v>
      </c>
      <c r="B1092" s="116" t="s">
        <v>9</v>
      </c>
      <c r="C1092" s="161" t="s">
        <v>9</v>
      </c>
      <c r="D1092" s="120" t="s">
        <v>10</v>
      </c>
      <c r="E1092" s="116" t="s">
        <v>11</v>
      </c>
      <c r="F1092" s="116" t="s">
        <v>12</v>
      </c>
      <c r="G1092" s="116" t="s">
        <v>13</v>
      </c>
      <c r="H1092" s="116" t="s">
        <v>14</v>
      </c>
      <c r="I1092" s="116" t="s">
        <v>15</v>
      </c>
      <c r="J1092" s="116" t="s">
        <v>16</v>
      </c>
      <c r="K1092" s="116" t="s">
        <v>17</v>
      </c>
      <c r="L1092" s="116" t="s">
        <v>18</v>
      </c>
      <c r="M1092" s="116" t="s">
        <v>19</v>
      </c>
      <c r="N1092" s="116" t="s">
        <v>20</v>
      </c>
      <c r="O1092" s="116" t="s">
        <v>175</v>
      </c>
      <c r="P1092" s="116" t="s">
        <v>21</v>
      </c>
      <c r="Q1092" s="116" t="s">
        <v>22</v>
      </c>
      <c r="R1092" s="116" t="s">
        <v>23</v>
      </c>
      <c r="S1092" s="116" t="s">
        <v>24</v>
      </c>
      <c r="T1092" s="116" t="s">
        <v>25</v>
      </c>
      <c r="U1092" s="116" t="s">
        <v>26</v>
      </c>
      <c r="V1092" s="116" t="s">
        <v>27</v>
      </c>
      <c r="W1092" s="116" t="s">
        <v>28</v>
      </c>
      <c r="X1092" s="116" t="s">
        <v>29</v>
      </c>
      <c r="Y1092" s="116" t="s">
        <v>30</v>
      </c>
      <c r="Z1092" s="116" t="s">
        <v>31</v>
      </c>
      <c r="AA1092" s="116" t="s">
        <v>493</v>
      </c>
      <c r="AB1092" s="116" t="s">
        <v>476</v>
      </c>
      <c r="AC1092" s="67"/>
      <c r="AD1092" s="55"/>
    </row>
    <row r="1093" spans="1:30" s="52" customFormat="1">
      <c r="A1093" s="115"/>
      <c r="B1093" s="116"/>
      <c r="C1093" s="161" t="s">
        <v>616</v>
      </c>
      <c r="D1093" s="117"/>
      <c r="E1093" s="118"/>
      <c r="F1093" s="118"/>
      <c r="G1093" s="118"/>
      <c r="H1093" s="118"/>
      <c r="I1093" s="118"/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  <c r="W1093" s="118"/>
      <c r="X1093" s="118"/>
      <c r="Y1093" s="118"/>
      <c r="Z1093" s="118"/>
      <c r="AA1093" s="118"/>
      <c r="AB1093" s="118"/>
      <c r="AC1093" s="67"/>
      <c r="AD1093" s="55"/>
    </row>
    <row r="1094" spans="1:30" s="52" customFormat="1">
      <c r="A1094" s="96" t="s">
        <v>344</v>
      </c>
      <c r="B1094" s="29">
        <f xml:space="preserve"> 5275659 /2</f>
        <v>2637829.5</v>
      </c>
      <c r="C1094" s="165">
        <f>ROUND(B1094/12,2)</f>
        <v>219819.13</v>
      </c>
      <c r="D1094" s="38">
        <v>1.6500000000000001E-2</v>
      </c>
      <c r="E1094" s="38">
        <v>0.1368</v>
      </c>
      <c r="F1094" s="38">
        <v>5.7599999999999998E-2</v>
      </c>
      <c r="G1094" s="38">
        <v>8.0399999999999999E-2</v>
      </c>
      <c r="H1094" s="38">
        <v>4.1099999999999998E-2</v>
      </c>
      <c r="I1094" s="38">
        <v>0.13389999999999999</v>
      </c>
      <c r="J1094" s="38">
        <v>2.12E-2</v>
      </c>
      <c r="K1094" s="38">
        <v>3.2500000000000001E-2</v>
      </c>
      <c r="L1094" s="38">
        <v>1.7100000000000001E-2</v>
      </c>
      <c r="M1094" s="38">
        <v>2.5999999999999999E-2</v>
      </c>
      <c r="N1094" s="38">
        <v>0.13320000000000001</v>
      </c>
      <c r="O1094" s="38">
        <v>1.89E-2</v>
      </c>
      <c r="P1094" s="38">
        <v>0</v>
      </c>
      <c r="Q1094" s="38">
        <v>3.8600000000000002E-2</v>
      </c>
      <c r="R1094" s="38">
        <v>1.9E-2</v>
      </c>
      <c r="S1094" s="38">
        <v>4.1999999999999997E-3</v>
      </c>
      <c r="T1094" s="38">
        <v>5.3999999999999999E-2</v>
      </c>
      <c r="U1094" s="38">
        <v>1.78E-2</v>
      </c>
      <c r="V1094" s="38">
        <v>3.6700000000000003E-2</v>
      </c>
      <c r="W1094" s="38">
        <v>4.7199999999999999E-2</v>
      </c>
      <c r="X1094" s="38">
        <v>6.3899999999999998E-2</v>
      </c>
      <c r="Y1094" s="38">
        <v>2.5999999999999999E-3</v>
      </c>
      <c r="Z1094" s="5">
        <v>0</v>
      </c>
      <c r="AA1094" s="5">
        <v>8.0000000000000004E-4</v>
      </c>
      <c r="AB1094" s="5">
        <v>0</v>
      </c>
      <c r="AC1094" s="67"/>
      <c r="AD1094" s="55"/>
    </row>
    <row r="1095" spans="1:30" s="52" customFormat="1">
      <c r="A1095" s="97"/>
      <c r="B1095" s="30"/>
      <c r="C1095" s="165"/>
      <c r="D1095" s="6">
        <f>$C1094*D1094</f>
        <v>3627.0156450000004</v>
      </c>
      <c r="E1095" s="6">
        <f t="shared" ref="E1095" si="1903">$C1094*E1094</f>
        <v>30071.256984000003</v>
      </c>
      <c r="F1095" s="6">
        <f t="shared" ref="F1095" si="1904">$C1094*F1094</f>
        <v>12661.581888000001</v>
      </c>
      <c r="G1095" s="6">
        <f t="shared" ref="G1095:AB1095" si="1905">$C1094*G1094</f>
        <v>17673.458052000002</v>
      </c>
      <c r="H1095" s="6">
        <f t="shared" si="1905"/>
        <v>9034.5662429999993</v>
      </c>
      <c r="I1095" s="6">
        <f t="shared" si="1905"/>
        <v>29433.781507</v>
      </c>
      <c r="J1095" s="6">
        <f t="shared" si="1905"/>
        <v>4660.1655559999999</v>
      </c>
      <c r="K1095" s="6">
        <f t="shared" si="1905"/>
        <v>7144.121725</v>
      </c>
      <c r="L1095" s="6">
        <f t="shared" si="1905"/>
        <v>3758.9071230000004</v>
      </c>
      <c r="M1095" s="6">
        <f t="shared" si="1905"/>
        <v>5715.29738</v>
      </c>
      <c r="N1095" s="6">
        <f t="shared" si="1905"/>
        <v>29279.908116000002</v>
      </c>
      <c r="O1095" s="6">
        <f t="shared" si="1905"/>
        <v>4154.5815570000004</v>
      </c>
      <c r="P1095" s="6">
        <f t="shared" si="1905"/>
        <v>0</v>
      </c>
      <c r="Q1095" s="6">
        <f t="shared" si="1905"/>
        <v>8485.0184180000015</v>
      </c>
      <c r="R1095" s="6">
        <f t="shared" si="1905"/>
        <v>4176.5634700000001</v>
      </c>
      <c r="S1095" s="6">
        <f t="shared" si="1905"/>
        <v>923.24034599999993</v>
      </c>
      <c r="T1095" s="6">
        <f t="shared" si="1905"/>
        <v>11870.23302</v>
      </c>
      <c r="U1095" s="6">
        <f t="shared" si="1905"/>
        <v>3912.780514</v>
      </c>
      <c r="V1095" s="6">
        <f t="shared" si="1905"/>
        <v>8067.3620710000014</v>
      </c>
      <c r="W1095" s="6">
        <f t="shared" si="1905"/>
        <v>10375.462936</v>
      </c>
      <c r="X1095" s="6">
        <f t="shared" si="1905"/>
        <v>14046.442407</v>
      </c>
      <c r="Y1095" s="6">
        <f t="shared" si="1905"/>
        <v>571.52973799999995</v>
      </c>
      <c r="Z1095" s="6">
        <f t="shared" si="1905"/>
        <v>0</v>
      </c>
      <c r="AA1095" s="6">
        <f t="shared" si="1905"/>
        <v>175.85530400000002</v>
      </c>
      <c r="AB1095" s="6">
        <f t="shared" si="1905"/>
        <v>0</v>
      </c>
      <c r="AC1095" s="67"/>
      <c r="AD1095" s="55"/>
    </row>
    <row r="1096" spans="1:30" s="52" customFormat="1">
      <c r="A1096" s="96" t="s">
        <v>462</v>
      </c>
      <c r="B1096" s="29">
        <f xml:space="preserve"> 5275659 /2</f>
        <v>2637829.5</v>
      </c>
      <c r="C1096" s="165">
        <f t="shared" ref="C1096:C1154" si="1906">ROUND(B1096/12,2)</f>
        <v>219819.13</v>
      </c>
      <c r="D1096" s="5">
        <v>8.6699999999999999E-2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>
        <v>0.9133</v>
      </c>
      <c r="U1096" s="5"/>
      <c r="V1096" s="5"/>
      <c r="W1096" s="5"/>
      <c r="X1096" s="5"/>
      <c r="Y1096" s="5"/>
      <c r="Z1096" s="5"/>
      <c r="AA1096" s="5"/>
      <c r="AB1096" s="5"/>
      <c r="AC1096" s="67"/>
      <c r="AD1096" s="55"/>
    </row>
    <row r="1097" spans="1:30" s="52" customFormat="1">
      <c r="A1097" s="97"/>
      <c r="B1097" s="12"/>
      <c r="C1097" s="165"/>
      <c r="D1097" s="6">
        <f t="shared" ref="D1097" si="1907">$C1096*D1096</f>
        <v>19058.318571</v>
      </c>
      <c r="E1097" s="6">
        <f t="shared" ref="E1097" si="1908">$C1096*E1096</f>
        <v>0</v>
      </c>
      <c r="F1097" s="6">
        <f t="shared" ref="F1097:O1097" si="1909">$C1096*F1096</f>
        <v>0</v>
      </c>
      <c r="G1097" s="6">
        <f t="shared" si="1909"/>
        <v>0</v>
      </c>
      <c r="H1097" s="6">
        <f t="shared" si="1909"/>
        <v>0</v>
      </c>
      <c r="I1097" s="6">
        <f t="shared" si="1909"/>
        <v>0</v>
      </c>
      <c r="J1097" s="6">
        <f t="shared" si="1909"/>
        <v>0</v>
      </c>
      <c r="K1097" s="6">
        <f t="shared" si="1909"/>
        <v>0</v>
      </c>
      <c r="L1097" s="6">
        <f t="shared" si="1909"/>
        <v>0</v>
      </c>
      <c r="M1097" s="6">
        <f t="shared" si="1909"/>
        <v>0</v>
      </c>
      <c r="N1097" s="6">
        <f t="shared" si="1909"/>
        <v>0</v>
      </c>
      <c r="O1097" s="6">
        <f t="shared" si="1909"/>
        <v>0</v>
      </c>
      <c r="P1097" s="6">
        <f t="shared" ref="P1097" si="1910">$C1096*P1096</f>
        <v>0</v>
      </c>
      <c r="Q1097" s="6">
        <f t="shared" ref="Q1097" si="1911">$C1096*Q1096</f>
        <v>0</v>
      </c>
      <c r="R1097" s="6">
        <f t="shared" ref="R1097:AB1097" si="1912">$C1096*R1096</f>
        <v>0</v>
      </c>
      <c r="S1097" s="6">
        <f t="shared" si="1912"/>
        <v>0</v>
      </c>
      <c r="T1097" s="6">
        <f t="shared" si="1912"/>
        <v>200760.81142899999</v>
      </c>
      <c r="U1097" s="6">
        <f t="shared" si="1912"/>
        <v>0</v>
      </c>
      <c r="V1097" s="6">
        <f t="shared" si="1912"/>
        <v>0</v>
      </c>
      <c r="W1097" s="6">
        <f t="shared" si="1912"/>
        <v>0</v>
      </c>
      <c r="X1097" s="6">
        <f t="shared" si="1912"/>
        <v>0</v>
      </c>
      <c r="Y1097" s="6">
        <f t="shared" si="1912"/>
        <v>0</v>
      </c>
      <c r="Z1097" s="6">
        <f t="shared" si="1912"/>
        <v>0</v>
      </c>
      <c r="AA1097" s="6">
        <f t="shared" si="1912"/>
        <v>0</v>
      </c>
      <c r="AB1097" s="6">
        <f t="shared" si="1912"/>
        <v>0</v>
      </c>
      <c r="AC1097" s="67"/>
      <c r="AD1097" s="55"/>
    </row>
    <row r="1098" spans="1:30" s="52" customFormat="1">
      <c r="A1098" s="177" t="s">
        <v>345</v>
      </c>
      <c r="B1098" s="29">
        <v>1882353</v>
      </c>
      <c r="C1098" s="165">
        <f t="shared" si="1906"/>
        <v>156862.75</v>
      </c>
      <c r="D1098" s="10">
        <v>8.2500000000000004E-2</v>
      </c>
      <c r="E1098" s="37"/>
      <c r="F1098" s="5"/>
      <c r="G1098" s="5"/>
      <c r="H1098" s="10"/>
      <c r="I1098" s="10"/>
      <c r="J1098" s="10"/>
      <c r="K1098" s="10"/>
      <c r="L1098" s="5"/>
      <c r="M1098" s="10">
        <v>9.5600000000000004E-2</v>
      </c>
      <c r="N1098" s="10"/>
      <c r="O1098" s="10"/>
      <c r="P1098" s="10"/>
      <c r="Q1098" s="10"/>
      <c r="R1098" s="10"/>
      <c r="S1098" s="10"/>
      <c r="T1098" s="10">
        <v>0.82189999999999996</v>
      </c>
      <c r="U1098" s="10"/>
      <c r="V1098" s="10"/>
      <c r="W1098" s="10"/>
      <c r="X1098" s="10"/>
      <c r="Y1098" s="10"/>
      <c r="Z1098" s="10"/>
      <c r="AA1098" s="10"/>
      <c r="AB1098" s="10"/>
      <c r="AC1098" s="67"/>
      <c r="AD1098" s="55"/>
    </row>
    <row r="1099" spans="1:30" s="52" customFormat="1">
      <c r="A1099" s="105"/>
      <c r="B1099" s="24"/>
      <c r="C1099" s="165"/>
      <c r="D1099" s="30">
        <f>$C1098*D1098</f>
        <v>12941.176875000001</v>
      </c>
      <c r="E1099" s="30">
        <f t="shared" ref="E1099" si="1913">$C1098*E1098</f>
        <v>0</v>
      </c>
      <c r="F1099" s="30">
        <f t="shared" ref="F1099" si="1914">$C1098*F1098</f>
        <v>0</v>
      </c>
      <c r="G1099" s="30">
        <f t="shared" ref="G1099:AB1099" si="1915">$C1098*G1098</f>
        <v>0</v>
      </c>
      <c r="H1099" s="30">
        <f t="shared" si="1915"/>
        <v>0</v>
      </c>
      <c r="I1099" s="30">
        <f t="shared" si="1915"/>
        <v>0</v>
      </c>
      <c r="J1099" s="30">
        <f t="shared" si="1915"/>
        <v>0</v>
      </c>
      <c r="K1099" s="30">
        <f t="shared" si="1915"/>
        <v>0</v>
      </c>
      <c r="L1099" s="30">
        <f t="shared" si="1915"/>
        <v>0</v>
      </c>
      <c r="M1099" s="30">
        <f t="shared" si="1915"/>
        <v>14996.0789</v>
      </c>
      <c r="N1099" s="30">
        <f t="shared" si="1915"/>
        <v>0</v>
      </c>
      <c r="O1099" s="30">
        <f t="shared" si="1915"/>
        <v>0</v>
      </c>
      <c r="P1099" s="30">
        <f t="shared" si="1915"/>
        <v>0</v>
      </c>
      <c r="Q1099" s="30">
        <f t="shared" si="1915"/>
        <v>0</v>
      </c>
      <c r="R1099" s="30">
        <f t="shared" si="1915"/>
        <v>0</v>
      </c>
      <c r="S1099" s="30">
        <f t="shared" si="1915"/>
        <v>0</v>
      </c>
      <c r="T1099" s="30">
        <f t="shared" si="1915"/>
        <v>128925.49422499999</v>
      </c>
      <c r="U1099" s="30">
        <f t="shared" si="1915"/>
        <v>0</v>
      </c>
      <c r="V1099" s="30">
        <f t="shared" si="1915"/>
        <v>0</v>
      </c>
      <c r="W1099" s="30">
        <f t="shared" si="1915"/>
        <v>0</v>
      </c>
      <c r="X1099" s="30">
        <f t="shared" si="1915"/>
        <v>0</v>
      </c>
      <c r="Y1099" s="30">
        <f t="shared" si="1915"/>
        <v>0</v>
      </c>
      <c r="Z1099" s="30">
        <f t="shared" si="1915"/>
        <v>0</v>
      </c>
      <c r="AA1099" s="30">
        <f t="shared" si="1915"/>
        <v>0</v>
      </c>
      <c r="AB1099" s="30">
        <f t="shared" si="1915"/>
        <v>0</v>
      </c>
      <c r="AC1099" s="67"/>
      <c r="AD1099" s="55"/>
    </row>
    <row r="1100" spans="1:30" s="52" customFormat="1">
      <c r="A1100" s="177" t="s">
        <v>346</v>
      </c>
      <c r="B1100" s="29">
        <v>712795</v>
      </c>
      <c r="C1100" s="165">
        <f t="shared" si="1906"/>
        <v>59399.58</v>
      </c>
      <c r="D1100" s="149"/>
      <c r="E1100" s="37"/>
      <c r="F1100" s="40"/>
      <c r="G1100" s="40"/>
      <c r="H1100" s="149">
        <v>4.5400000000000003E-2</v>
      </c>
      <c r="I1100" s="149"/>
      <c r="J1100" s="149"/>
      <c r="K1100" s="149"/>
      <c r="L1100" s="40">
        <v>2.7000000000000001E-3</v>
      </c>
      <c r="M1100" s="149"/>
      <c r="N1100" s="149"/>
      <c r="O1100" s="149"/>
      <c r="P1100" s="149">
        <v>2.9999999999999997E-4</v>
      </c>
      <c r="Q1100" s="149"/>
      <c r="R1100" s="149">
        <v>1.04E-2</v>
      </c>
      <c r="S1100" s="149"/>
      <c r="T1100" s="149">
        <v>0.88080000000000003</v>
      </c>
      <c r="U1100" s="149"/>
      <c r="V1100" s="149">
        <v>2.7900000000000001E-2</v>
      </c>
      <c r="W1100" s="149">
        <v>3.2500000000000001E-2</v>
      </c>
      <c r="X1100" s="149"/>
      <c r="Y1100" s="149"/>
      <c r="Z1100" s="149"/>
      <c r="AA1100" s="149"/>
      <c r="AB1100" s="149"/>
      <c r="AC1100" s="67"/>
      <c r="AD1100" s="55"/>
    </row>
    <row r="1101" spans="1:30" s="52" customFormat="1">
      <c r="A1101" s="105"/>
      <c r="B1101" s="24"/>
      <c r="C1101" s="165"/>
      <c r="D1101" s="30">
        <f>$C1100*D1100</f>
        <v>0</v>
      </c>
      <c r="E1101" s="30">
        <f t="shared" ref="E1101" si="1916">$C1100*E1100</f>
        <v>0</v>
      </c>
      <c r="F1101" s="30">
        <f t="shared" ref="F1101" si="1917">$C1100*F1100</f>
        <v>0</v>
      </c>
      <c r="G1101" s="30">
        <f t="shared" ref="G1101:AB1101" si="1918">$C1100*G1100</f>
        <v>0</v>
      </c>
      <c r="H1101" s="30">
        <f t="shared" si="1918"/>
        <v>2696.7409320000002</v>
      </c>
      <c r="I1101" s="30">
        <f t="shared" si="1918"/>
        <v>0</v>
      </c>
      <c r="J1101" s="30">
        <f t="shared" si="1918"/>
        <v>0</v>
      </c>
      <c r="K1101" s="30">
        <f t="shared" si="1918"/>
        <v>0</v>
      </c>
      <c r="L1101" s="30">
        <f t="shared" si="1918"/>
        <v>160.37886600000002</v>
      </c>
      <c r="M1101" s="30">
        <f t="shared" si="1918"/>
        <v>0</v>
      </c>
      <c r="N1101" s="30">
        <f t="shared" si="1918"/>
        <v>0</v>
      </c>
      <c r="O1101" s="30">
        <f t="shared" si="1918"/>
        <v>0</v>
      </c>
      <c r="P1101" s="30">
        <f t="shared" si="1918"/>
        <v>17.819873999999999</v>
      </c>
      <c r="Q1101" s="30">
        <f t="shared" si="1918"/>
        <v>0</v>
      </c>
      <c r="R1101" s="30">
        <f t="shared" si="1918"/>
        <v>617.75563199999999</v>
      </c>
      <c r="S1101" s="30">
        <f t="shared" si="1918"/>
        <v>0</v>
      </c>
      <c r="T1101" s="30">
        <f t="shared" si="1918"/>
        <v>52319.150064000001</v>
      </c>
      <c r="U1101" s="30">
        <f t="shared" si="1918"/>
        <v>0</v>
      </c>
      <c r="V1101" s="30">
        <f t="shared" si="1918"/>
        <v>1657.248282</v>
      </c>
      <c r="W1101" s="30">
        <f t="shared" si="1918"/>
        <v>1930.4863500000001</v>
      </c>
      <c r="X1101" s="30">
        <f t="shared" si="1918"/>
        <v>0</v>
      </c>
      <c r="Y1101" s="30">
        <f t="shared" si="1918"/>
        <v>0</v>
      </c>
      <c r="Z1101" s="30">
        <f t="shared" si="1918"/>
        <v>0</v>
      </c>
      <c r="AA1101" s="30">
        <f t="shared" si="1918"/>
        <v>0</v>
      </c>
      <c r="AB1101" s="30">
        <f t="shared" si="1918"/>
        <v>0</v>
      </c>
      <c r="AC1101" s="67"/>
      <c r="AD1101" s="55"/>
    </row>
    <row r="1102" spans="1:30" s="52" customFormat="1">
      <c r="A1102" s="96" t="s">
        <v>347</v>
      </c>
      <c r="B1102" s="29">
        <f xml:space="preserve"> 449252/2</f>
        <v>224626</v>
      </c>
      <c r="C1102" s="165">
        <f t="shared" si="1906"/>
        <v>18718.830000000002</v>
      </c>
      <c r="D1102" s="38">
        <v>1.6500000000000001E-2</v>
      </c>
      <c r="E1102" s="38">
        <v>0.1368</v>
      </c>
      <c r="F1102" s="38">
        <v>5.7599999999999998E-2</v>
      </c>
      <c r="G1102" s="38">
        <v>8.0399999999999999E-2</v>
      </c>
      <c r="H1102" s="38">
        <v>4.1099999999999998E-2</v>
      </c>
      <c r="I1102" s="38">
        <v>0.13389999999999999</v>
      </c>
      <c r="J1102" s="38">
        <v>2.12E-2</v>
      </c>
      <c r="K1102" s="38">
        <v>3.2500000000000001E-2</v>
      </c>
      <c r="L1102" s="38">
        <v>1.7100000000000001E-2</v>
      </c>
      <c r="M1102" s="38">
        <v>2.5999999999999999E-2</v>
      </c>
      <c r="N1102" s="38">
        <v>0.13320000000000001</v>
      </c>
      <c r="O1102" s="38">
        <v>1.89E-2</v>
      </c>
      <c r="P1102" s="38">
        <v>0</v>
      </c>
      <c r="Q1102" s="38">
        <v>3.8600000000000002E-2</v>
      </c>
      <c r="R1102" s="38">
        <v>1.9E-2</v>
      </c>
      <c r="S1102" s="38">
        <v>4.1999999999999997E-3</v>
      </c>
      <c r="T1102" s="38">
        <v>5.3999999999999999E-2</v>
      </c>
      <c r="U1102" s="38">
        <v>1.78E-2</v>
      </c>
      <c r="V1102" s="38">
        <v>3.6700000000000003E-2</v>
      </c>
      <c r="W1102" s="38">
        <v>4.7199999999999999E-2</v>
      </c>
      <c r="X1102" s="38">
        <v>6.3899999999999998E-2</v>
      </c>
      <c r="Y1102" s="38">
        <v>2.5999999999999999E-3</v>
      </c>
      <c r="Z1102" s="5">
        <v>0</v>
      </c>
      <c r="AA1102" s="5">
        <v>8.0000000000000004E-4</v>
      </c>
      <c r="AB1102" s="5">
        <v>0</v>
      </c>
      <c r="AC1102" s="67"/>
      <c r="AD1102" s="55"/>
    </row>
    <row r="1103" spans="1:30" s="52" customFormat="1">
      <c r="A1103" s="97"/>
      <c r="B1103" s="30"/>
      <c r="C1103" s="165"/>
      <c r="D1103" s="6">
        <f>$C1102*D1102</f>
        <v>308.86069500000002</v>
      </c>
      <c r="E1103" s="6">
        <f t="shared" ref="E1103" si="1919">$C1102*E1102</f>
        <v>2560.7359440000005</v>
      </c>
      <c r="F1103" s="6">
        <f t="shared" ref="F1103" si="1920">$C1102*F1102</f>
        <v>1078.204608</v>
      </c>
      <c r="G1103" s="6">
        <f t="shared" ref="G1103:AB1103" si="1921">$C1102*G1102</f>
        <v>1504.9939320000001</v>
      </c>
      <c r="H1103" s="6">
        <f t="shared" si="1921"/>
        <v>769.34391300000004</v>
      </c>
      <c r="I1103" s="6">
        <f t="shared" si="1921"/>
        <v>2506.451337</v>
      </c>
      <c r="J1103" s="6">
        <f t="shared" si="1921"/>
        <v>396.83919600000002</v>
      </c>
      <c r="K1103" s="6">
        <f t="shared" si="1921"/>
        <v>608.36197500000003</v>
      </c>
      <c r="L1103" s="6">
        <f t="shared" si="1921"/>
        <v>320.09199300000006</v>
      </c>
      <c r="M1103" s="6">
        <f t="shared" si="1921"/>
        <v>486.68958000000003</v>
      </c>
      <c r="N1103" s="6">
        <f t="shared" si="1921"/>
        <v>2493.3481560000005</v>
      </c>
      <c r="O1103" s="6">
        <f t="shared" si="1921"/>
        <v>353.78588700000006</v>
      </c>
      <c r="P1103" s="6">
        <f t="shared" si="1921"/>
        <v>0</v>
      </c>
      <c r="Q1103" s="6">
        <f t="shared" si="1921"/>
        <v>722.54683800000009</v>
      </c>
      <c r="R1103" s="6">
        <f t="shared" si="1921"/>
        <v>355.65777000000003</v>
      </c>
      <c r="S1103" s="6">
        <f t="shared" si="1921"/>
        <v>78.619085999999996</v>
      </c>
      <c r="T1103" s="6">
        <f t="shared" si="1921"/>
        <v>1010.8168200000001</v>
      </c>
      <c r="U1103" s="6">
        <f t="shared" si="1921"/>
        <v>333.19517400000001</v>
      </c>
      <c r="V1103" s="6">
        <f t="shared" si="1921"/>
        <v>686.98106100000018</v>
      </c>
      <c r="W1103" s="6">
        <f t="shared" si="1921"/>
        <v>883.52877600000011</v>
      </c>
      <c r="X1103" s="6">
        <f t="shared" si="1921"/>
        <v>1196.133237</v>
      </c>
      <c r="Y1103" s="6">
        <f t="shared" si="1921"/>
        <v>48.668958000000003</v>
      </c>
      <c r="Z1103" s="6">
        <f t="shared" si="1921"/>
        <v>0</v>
      </c>
      <c r="AA1103" s="6">
        <f t="shared" si="1921"/>
        <v>14.975064000000001</v>
      </c>
      <c r="AB1103" s="6">
        <f t="shared" si="1921"/>
        <v>0</v>
      </c>
      <c r="AC1103" s="67"/>
      <c r="AD1103" s="55"/>
    </row>
    <row r="1104" spans="1:30" s="52" customFormat="1">
      <c r="A1104" s="96" t="s">
        <v>463</v>
      </c>
      <c r="B1104" s="29">
        <f xml:space="preserve"> 449252/2</f>
        <v>224626</v>
      </c>
      <c r="C1104" s="165">
        <f t="shared" si="1906"/>
        <v>18718.830000000002</v>
      </c>
      <c r="D1104" s="5">
        <v>8.6699999999999999E-2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>
        <v>0.9133</v>
      </c>
      <c r="U1104" s="5"/>
      <c r="V1104" s="5"/>
      <c r="W1104" s="5"/>
      <c r="X1104" s="5"/>
      <c r="Y1104" s="5"/>
      <c r="Z1104" s="5"/>
      <c r="AA1104" s="5"/>
      <c r="AB1104" s="5"/>
      <c r="AC1104" s="67"/>
      <c r="AD1104" s="55"/>
    </row>
    <row r="1105" spans="1:30" s="52" customFormat="1">
      <c r="A1105" s="97"/>
      <c r="B1105" s="12"/>
      <c r="C1105" s="165"/>
      <c r="D1105" s="6">
        <f t="shared" ref="D1105" si="1922">$C1104*D1104</f>
        <v>1622.9225610000001</v>
      </c>
      <c r="E1105" s="6">
        <f t="shared" ref="E1105" si="1923">$C1104*E1104</f>
        <v>0</v>
      </c>
      <c r="F1105" s="6">
        <f t="shared" ref="F1105:O1105" si="1924">$C1104*F1104</f>
        <v>0</v>
      </c>
      <c r="G1105" s="6">
        <f t="shared" si="1924"/>
        <v>0</v>
      </c>
      <c r="H1105" s="6">
        <f t="shared" si="1924"/>
        <v>0</v>
      </c>
      <c r="I1105" s="6">
        <f t="shared" si="1924"/>
        <v>0</v>
      </c>
      <c r="J1105" s="6">
        <f t="shared" si="1924"/>
        <v>0</v>
      </c>
      <c r="K1105" s="6">
        <f t="shared" si="1924"/>
        <v>0</v>
      </c>
      <c r="L1105" s="6">
        <f t="shared" si="1924"/>
        <v>0</v>
      </c>
      <c r="M1105" s="6">
        <f t="shared" si="1924"/>
        <v>0</v>
      </c>
      <c r="N1105" s="6">
        <f t="shared" si="1924"/>
        <v>0</v>
      </c>
      <c r="O1105" s="6">
        <f t="shared" si="1924"/>
        <v>0</v>
      </c>
      <c r="P1105" s="6">
        <f t="shared" ref="P1105" si="1925">$C1104*P1104</f>
        <v>0</v>
      </c>
      <c r="Q1105" s="6">
        <f t="shared" ref="Q1105" si="1926">$C1104*Q1104</f>
        <v>0</v>
      </c>
      <c r="R1105" s="6">
        <f t="shared" ref="R1105:AB1105" si="1927">$C1104*R1104</f>
        <v>0</v>
      </c>
      <c r="S1105" s="6">
        <f t="shared" si="1927"/>
        <v>0</v>
      </c>
      <c r="T1105" s="6">
        <f t="shared" si="1927"/>
        <v>17095.907439000002</v>
      </c>
      <c r="U1105" s="6">
        <f t="shared" si="1927"/>
        <v>0</v>
      </c>
      <c r="V1105" s="6">
        <f t="shared" si="1927"/>
        <v>0</v>
      </c>
      <c r="W1105" s="6">
        <f t="shared" si="1927"/>
        <v>0</v>
      </c>
      <c r="X1105" s="6">
        <f t="shared" si="1927"/>
        <v>0</v>
      </c>
      <c r="Y1105" s="6">
        <f t="shared" si="1927"/>
        <v>0</v>
      </c>
      <c r="Z1105" s="6">
        <f t="shared" si="1927"/>
        <v>0</v>
      </c>
      <c r="AA1105" s="6">
        <f t="shared" si="1927"/>
        <v>0</v>
      </c>
      <c r="AB1105" s="6">
        <f t="shared" si="1927"/>
        <v>0</v>
      </c>
      <c r="AC1105" s="67"/>
      <c r="AD1105" s="55"/>
    </row>
    <row r="1106" spans="1:30" s="52" customFormat="1">
      <c r="A1106" s="96" t="s">
        <v>348</v>
      </c>
      <c r="B1106" s="29">
        <f xml:space="preserve"> 606082/2</f>
        <v>303041</v>
      </c>
      <c r="C1106" s="165">
        <f t="shared" si="1906"/>
        <v>25253.42</v>
      </c>
      <c r="D1106" s="38">
        <v>1.6500000000000001E-2</v>
      </c>
      <c r="E1106" s="38">
        <v>0.1368</v>
      </c>
      <c r="F1106" s="38">
        <v>5.7599999999999998E-2</v>
      </c>
      <c r="G1106" s="38">
        <v>8.0399999999999999E-2</v>
      </c>
      <c r="H1106" s="38">
        <v>4.1099999999999998E-2</v>
      </c>
      <c r="I1106" s="38">
        <v>0.13389999999999999</v>
      </c>
      <c r="J1106" s="38">
        <v>2.12E-2</v>
      </c>
      <c r="K1106" s="38">
        <v>3.2500000000000001E-2</v>
      </c>
      <c r="L1106" s="38">
        <v>1.7100000000000001E-2</v>
      </c>
      <c r="M1106" s="38">
        <v>2.5999999999999999E-2</v>
      </c>
      <c r="N1106" s="38">
        <v>0.13320000000000001</v>
      </c>
      <c r="O1106" s="38">
        <v>1.89E-2</v>
      </c>
      <c r="P1106" s="38">
        <v>0</v>
      </c>
      <c r="Q1106" s="38">
        <v>3.8600000000000002E-2</v>
      </c>
      <c r="R1106" s="38">
        <v>1.9E-2</v>
      </c>
      <c r="S1106" s="38">
        <v>4.1999999999999997E-3</v>
      </c>
      <c r="T1106" s="38">
        <v>5.3999999999999999E-2</v>
      </c>
      <c r="U1106" s="38">
        <v>1.78E-2</v>
      </c>
      <c r="V1106" s="38">
        <v>3.6700000000000003E-2</v>
      </c>
      <c r="W1106" s="38">
        <v>4.7199999999999999E-2</v>
      </c>
      <c r="X1106" s="38">
        <v>6.3899999999999998E-2</v>
      </c>
      <c r="Y1106" s="38">
        <v>2.5999999999999999E-3</v>
      </c>
      <c r="Z1106" s="5">
        <v>0</v>
      </c>
      <c r="AA1106" s="5">
        <v>8.0000000000000004E-4</v>
      </c>
      <c r="AB1106" s="5">
        <v>0</v>
      </c>
      <c r="AC1106" s="67"/>
      <c r="AD1106" s="55"/>
    </row>
    <row r="1107" spans="1:30" s="52" customFormat="1">
      <c r="A1107" s="97"/>
      <c r="B1107" s="62"/>
      <c r="C1107" s="165"/>
      <c r="D1107" s="6">
        <f>$C1106*D1106</f>
        <v>416.68142999999998</v>
      </c>
      <c r="E1107" s="6">
        <f t="shared" ref="E1107" si="1928">$C1106*E1106</f>
        <v>3454.667856</v>
      </c>
      <c r="F1107" s="6">
        <f t="shared" ref="F1107" si="1929">$C1106*F1106</f>
        <v>1454.5969919999998</v>
      </c>
      <c r="G1107" s="6">
        <f t="shared" ref="G1107:AB1107" si="1930">$C1106*G1106</f>
        <v>2030.3749679999999</v>
      </c>
      <c r="H1107" s="6">
        <f t="shared" si="1930"/>
        <v>1037.9155619999999</v>
      </c>
      <c r="I1107" s="6">
        <f t="shared" si="1930"/>
        <v>3381.4329379999995</v>
      </c>
      <c r="J1107" s="6">
        <f t="shared" si="1930"/>
        <v>535.37250399999994</v>
      </c>
      <c r="K1107" s="6">
        <f t="shared" si="1930"/>
        <v>820.73614999999995</v>
      </c>
      <c r="L1107" s="6">
        <f t="shared" si="1930"/>
        <v>431.833482</v>
      </c>
      <c r="M1107" s="6">
        <f t="shared" si="1930"/>
        <v>656.58891999999992</v>
      </c>
      <c r="N1107" s="6">
        <f t="shared" si="1930"/>
        <v>3363.7555440000001</v>
      </c>
      <c r="O1107" s="6">
        <f t="shared" si="1930"/>
        <v>477.28963799999997</v>
      </c>
      <c r="P1107" s="6">
        <f t="shared" si="1930"/>
        <v>0</v>
      </c>
      <c r="Q1107" s="6">
        <f t="shared" si="1930"/>
        <v>974.78201200000001</v>
      </c>
      <c r="R1107" s="6">
        <f t="shared" si="1930"/>
        <v>479.81497999999993</v>
      </c>
      <c r="S1107" s="6">
        <f t="shared" si="1930"/>
        <v>106.06436399999998</v>
      </c>
      <c r="T1107" s="6">
        <f t="shared" si="1930"/>
        <v>1363.6846799999998</v>
      </c>
      <c r="U1107" s="6">
        <f t="shared" si="1930"/>
        <v>449.51087599999994</v>
      </c>
      <c r="V1107" s="6">
        <f t="shared" si="1930"/>
        <v>926.80051400000002</v>
      </c>
      <c r="W1107" s="6">
        <f t="shared" si="1930"/>
        <v>1191.9614239999999</v>
      </c>
      <c r="X1107" s="6">
        <f t="shared" si="1930"/>
        <v>1613.6935379999998</v>
      </c>
      <c r="Y1107" s="6">
        <f t="shared" si="1930"/>
        <v>65.658891999999994</v>
      </c>
      <c r="Z1107" s="6">
        <f t="shared" si="1930"/>
        <v>0</v>
      </c>
      <c r="AA1107" s="6">
        <f t="shared" si="1930"/>
        <v>20.202735999999998</v>
      </c>
      <c r="AB1107" s="6">
        <f t="shared" si="1930"/>
        <v>0</v>
      </c>
      <c r="AC1107" s="67"/>
      <c r="AD1107" s="55"/>
    </row>
    <row r="1108" spans="1:30" s="52" customFormat="1">
      <c r="A1108" s="96" t="s">
        <v>464</v>
      </c>
      <c r="B1108" s="29">
        <f xml:space="preserve"> 606082/2</f>
        <v>303041</v>
      </c>
      <c r="C1108" s="165">
        <f t="shared" si="1906"/>
        <v>25253.42</v>
      </c>
      <c r="D1108" s="5">
        <v>5.8200000000000002E-2</v>
      </c>
      <c r="E1108" s="5"/>
      <c r="F1108" s="5"/>
      <c r="G1108" s="5"/>
      <c r="H1108" s="5"/>
      <c r="I1108" s="5"/>
      <c r="J1108" s="5"/>
      <c r="K1108" s="5"/>
      <c r="L1108" s="5"/>
      <c r="M1108" s="5">
        <v>6.7400000000000002E-2</v>
      </c>
      <c r="N1108" s="5"/>
      <c r="O1108" s="5"/>
      <c r="P1108" s="5"/>
      <c r="Q1108" s="5">
        <v>0.1358</v>
      </c>
      <c r="R1108" s="5"/>
      <c r="S1108" s="5">
        <v>3.2000000000000002E-3</v>
      </c>
      <c r="T1108" s="5">
        <v>0.47420000000000001</v>
      </c>
      <c r="U1108" s="5"/>
      <c r="V1108" s="5"/>
      <c r="W1108" s="5"/>
      <c r="X1108" s="5">
        <v>0.25109999999999999</v>
      </c>
      <c r="Y1108" s="5">
        <v>1.01E-2</v>
      </c>
      <c r="Z1108" s="5"/>
      <c r="AA1108" s="5"/>
      <c r="AB1108" s="5"/>
      <c r="AC1108" s="67"/>
      <c r="AD1108" s="55"/>
    </row>
    <row r="1109" spans="1:30" s="52" customFormat="1">
      <c r="A1109" s="97"/>
      <c r="B1109" s="12"/>
      <c r="C1109" s="165"/>
      <c r="D1109" s="6">
        <f t="shared" ref="D1109" si="1931">$C1108*D1108</f>
        <v>1469.7490439999999</v>
      </c>
      <c r="E1109" s="6">
        <f t="shared" ref="E1109" si="1932">$C1108*E1108</f>
        <v>0</v>
      </c>
      <c r="F1109" s="6">
        <f t="shared" ref="F1109:O1109" si="1933">$C1108*F1108</f>
        <v>0</v>
      </c>
      <c r="G1109" s="6">
        <f t="shared" si="1933"/>
        <v>0</v>
      </c>
      <c r="H1109" s="6">
        <f t="shared" si="1933"/>
        <v>0</v>
      </c>
      <c r="I1109" s="6">
        <f t="shared" si="1933"/>
        <v>0</v>
      </c>
      <c r="J1109" s="6">
        <f t="shared" si="1933"/>
        <v>0</v>
      </c>
      <c r="K1109" s="6">
        <f t="shared" si="1933"/>
        <v>0</v>
      </c>
      <c r="L1109" s="6">
        <f t="shared" si="1933"/>
        <v>0</v>
      </c>
      <c r="M1109" s="6">
        <f t="shared" si="1933"/>
        <v>1702.080508</v>
      </c>
      <c r="N1109" s="6">
        <f t="shared" si="1933"/>
        <v>0</v>
      </c>
      <c r="O1109" s="6">
        <f t="shared" si="1933"/>
        <v>0</v>
      </c>
      <c r="P1109" s="6">
        <f t="shared" ref="P1109" si="1934">$C1108*P1108</f>
        <v>0</v>
      </c>
      <c r="Q1109" s="6">
        <f t="shared" ref="Q1109" si="1935">$C1108*Q1108</f>
        <v>3429.414436</v>
      </c>
      <c r="R1109" s="6">
        <f t="shared" ref="R1109:AB1109" si="1936">$C1108*R1108</f>
        <v>0</v>
      </c>
      <c r="S1109" s="6">
        <f t="shared" si="1936"/>
        <v>80.810943999999992</v>
      </c>
      <c r="T1109" s="6">
        <f t="shared" si="1936"/>
        <v>11975.171763999999</v>
      </c>
      <c r="U1109" s="6">
        <f t="shared" si="1936"/>
        <v>0</v>
      </c>
      <c r="V1109" s="6">
        <f t="shared" si="1936"/>
        <v>0</v>
      </c>
      <c r="W1109" s="6">
        <f t="shared" si="1936"/>
        <v>0</v>
      </c>
      <c r="X1109" s="6">
        <f t="shared" si="1936"/>
        <v>6341.1337619999995</v>
      </c>
      <c r="Y1109" s="6">
        <f t="shared" si="1936"/>
        <v>255.05954199999996</v>
      </c>
      <c r="Z1109" s="6">
        <f t="shared" si="1936"/>
        <v>0</v>
      </c>
      <c r="AA1109" s="6">
        <f t="shared" si="1936"/>
        <v>0</v>
      </c>
      <c r="AB1109" s="6">
        <f t="shared" si="1936"/>
        <v>0</v>
      </c>
      <c r="AC1109" s="67"/>
      <c r="AD1109" s="55"/>
    </row>
    <row r="1110" spans="1:30" s="52" customFormat="1">
      <c r="A1110" s="177" t="s">
        <v>364</v>
      </c>
      <c r="B1110" s="29">
        <v>2007561</v>
      </c>
      <c r="C1110" s="165">
        <f t="shared" si="1906"/>
        <v>167296.75</v>
      </c>
      <c r="D1110" s="149"/>
      <c r="E1110" s="37"/>
      <c r="F1110" s="40"/>
      <c r="G1110" s="40"/>
      <c r="H1110" s="149">
        <v>3.0499999999999999E-2</v>
      </c>
      <c r="I1110" s="149"/>
      <c r="J1110" s="149"/>
      <c r="K1110" s="149"/>
      <c r="L1110" s="40"/>
      <c r="M1110" s="149"/>
      <c r="N1110" s="149"/>
      <c r="O1110" s="149"/>
      <c r="P1110" s="149">
        <v>2.0999999999999999E-3</v>
      </c>
      <c r="Q1110" s="149"/>
      <c r="R1110" s="149">
        <v>8.3000000000000001E-3</v>
      </c>
      <c r="S1110" s="149"/>
      <c r="T1110" s="149">
        <v>0.91359999999999997</v>
      </c>
      <c r="U1110" s="149"/>
      <c r="V1110" s="149">
        <v>1.9300000000000001E-2</v>
      </c>
      <c r="W1110" s="149">
        <v>2.46E-2</v>
      </c>
      <c r="X1110" s="149"/>
      <c r="Y1110" s="149"/>
      <c r="Z1110" s="149">
        <v>1.6000000000000001E-3</v>
      </c>
      <c r="AA1110" s="149">
        <v>0</v>
      </c>
      <c r="AB1110" s="149">
        <v>0</v>
      </c>
      <c r="AC1110" s="67"/>
      <c r="AD1110" s="55"/>
    </row>
    <row r="1111" spans="1:30" s="52" customFormat="1">
      <c r="A1111" s="105"/>
      <c r="B1111" s="24"/>
      <c r="C1111" s="165"/>
      <c r="D1111" s="30">
        <f>$C1110*D1110</f>
        <v>0</v>
      </c>
      <c r="E1111" s="30">
        <f t="shared" ref="E1111" si="1937">$C1110*E1110</f>
        <v>0</v>
      </c>
      <c r="F1111" s="30">
        <f t="shared" ref="F1111" si="1938">$C1110*F1110</f>
        <v>0</v>
      </c>
      <c r="G1111" s="30">
        <f t="shared" ref="G1111:AB1111" si="1939">$C1110*G1110</f>
        <v>0</v>
      </c>
      <c r="H1111" s="30">
        <f t="shared" si="1939"/>
        <v>5102.5508749999999</v>
      </c>
      <c r="I1111" s="30">
        <f t="shared" si="1939"/>
        <v>0</v>
      </c>
      <c r="J1111" s="30">
        <f t="shared" si="1939"/>
        <v>0</v>
      </c>
      <c r="K1111" s="30">
        <f t="shared" si="1939"/>
        <v>0</v>
      </c>
      <c r="L1111" s="30">
        <f t="shared" si="1939"/>
        <v>0</v>
      </c>
      <c r="M1111" s="30">
        <f t="shared" si="1939"/>
        <v>0</v>
      </c>
      <c r="N1111" s="30">
        <f t="shared" si="1939"/>
        <v>0</v>
      </c>
      <c r="O1111" s="30">
        <f t="shared" si="1939"/>
        <v>0</v>
      </c>
      <c r="P1111" s="30">
        <f t="shared" si="1939"/>
        <v>351.32317499999999</v>
      </c>
      <c r="Q1111" s="30">
        <f t="shared" si="1939"/>
        <v>0</v>
      </c>
      <c r="R1111" s="30">
        <f t="shared" si="1939"/>
        <v>1388.5630249999999</v>
      </c>
      <c r="S1111" s="30">
        <f t="shared" si="1939"/>
        <v>0</v>
      </c>
      <c r="T1111" s="30">
        <f t="shared" si="1939"/>
        <v>152842.31080000001</v>
      </c>
      <c r="U1111" s="30">
        <f t="shared" si="1939"/>
        <v>0</v>
      </c>
      <c r="V1111" s="30">
        <f t="shared" si="1939"/>
        <v>3228.8272750000001</v>
      </c>
      <c r="W1111" s="30">
        <f t="shared" si="1939"/>
        <v>4115.5000499999996</v>
      </c>
      <c r="X1111" s="30">
        <f t="shared" si="1939"/>
        <v>0</v>
      </c>
      <c r="Y1111" s="30">
        <f t="shared" si="1939"/>
        <v>0</v>
      </c>
      <c r="Z1111" s="30">
        <f t="shared" si="1939"/>
        <v>267.6748</v>
      </c>
      <c r="AA1111" s="30">
        <f t="shared" si="1939"/>
        <v>0</v>
      </c>
      <c r="AB1111" s="30">
        <f t="shared" si="1939"/>
        <v>0</v>
      </c>
      <c r="AC1111" s="67"/>
      <c r="AD1111" s="55"/>
    </row>
    <row r="1112" spans="1:30" s="52" customFormat="1">
      <c r="A1112" s="177" t="s">
        <v>349</v>
      </c>
      <c r="B1112" s="29">
        <v>4454800</v>
      </c>
      <c r="C1112" s="165">
        <f t="shared" si="1906"/>
        <v>371233.33</v>
      </c>
      <c r="D1112" s="149"/>
      <c r="E1112" s="37"/>
      <c r="F1112" s="40"/>
      <c r="G1112" s="40">
        <v>1.23E-2</v>
      </c>
      <c r="H1112" s="149"/>
      <c r="I1112" s="149"/>
      <c r="J1112" s="149"/>
      <c r="K1112" s="149"/>
      <c r="L1112" s="40"/>
      <c r="M1112" s="149"/>
      <c r="N1112" s="149"/>
      <c r="O1112" s="149"/>
      <c r="P1112" s="149">
        <v>4.3E-3</v>
      </c>
      <c r="Q1112" s="149">
        <v>6.0199999999999997E-2</v>
      </c>
      <c r="R1112" s="149"/>
      <c r="S1112" s="149">
        <v>5.8999999999999999E-3</v>
      </c>
      <c r="T1112" s="149">
        <v>0.69620000000000004</v>
      </c>
      <c r="U1112" s="149"/>
      <c r="V1112" s="149"/>
      <c r="W1112" s="149"/>
      <c r="X1112" s="149">
        <v>0.20830000000000001</v>
      </c>
      <c r="Y1112" s="149">
        <v>8.3000000000000001E-3</v>
      </c>
      <c r="Z1112" s="149">
        <v>4.4999999999999997E-3</v>
      </c>
      <c r="AA1112" s="149">
        <v>0</v>
      </c>
      <c r="AB1112" s="149">
        <v>0</v>
      </c>
      <c r="AC1112" s="67"/>
      <c r="AD1112" s="55"/>
    </row>
    <row r="1113" spans="1:30" s="52" customFormat="1">
      <c r="A1113" s="105"/>
      <c r="B1113" s="24"/>
      <c r="C1113" s="165"/>
      <c r="D1113" s="30">
        <f>$C1112*D1112</f>
        <v>0</v>
      </c>
      <c r="E1113" s="30">
        <f t="shared" ref="E1113" si="1940">$C1112*E1112</f>
        <v>0</v>
      </c>
      <c r="F1113" s="30">
        <f t="shared" ref="F1113" si="1941">$C1112*F1112</f>
        <v>0</v>
      </c>
      <c r="G1113" s="30">
        <f t="shared" ref="G1113:AB1113" si="1942">$C1112*G1112</f>
        <v>4566.1699589999998</v>
      </c>
      <c r="H1113" s="30">
        <f t="shared" si="1942"/>
        <v>0</v>
      </c>
      <c r="I1113" s="30">
        <f t="shared" si="1942"/>
        <v>0</v>
      </c>
      <c r="J1113" s="30">
        <f t="shared" si="1942"/>
        <v>0</v>
      </c>
      <c r="K1113" s="30">
        <f t="shared" si="1942"/>
        <v>0</v>
      </c>
      <c r="L1113" s="30">
        <f t="shared" si="1942"/>
        <v>0</v>
      </c>
      <c r="M1113" s="30">
        <f t="shared" si="1942"/>
        <v>0</v>
      </c>
      <c r="N1113" s="30">
        <f t="shared" si="1942"/>
        <v>0</v>
      </c>
      <c r="O1113" s="30">
        <f t="shared" si="1942"/>
        <v>0</v>
      </c>
      <c r="P1113" s="30">
        <f t="shared" si="1942"/>
        <v>1596.3033190000001</v>
      </c>
      <c r="Q1113" s="30">
        <f t="shared" si="1942"/>
        <v>22348.246466000001</v>
      </c>
      <c r="R1113" s="30">
        <f t="shared" si="1942"/>
        <v>0</v>
      </c>
      <c r="S1113" s="30">
        <f t="shared" si="1942"/>
        <v>2190.2766470000001</v>
      </c>
      <c r="T1113" s="30">
        <f t="shared" si="1942"/>
        <v>258452.64434600002</v>
      </c>
      <c r="U1113" s="30">
        <f t="shared" si="1942"/>
        <v>0</v>
      </c>
      <c r="V1113" s="30">
        <f t="shared" si="1942"/>
        <v>0</v>
      </c>
      <c r="W1113" s="30">
        <f t="shared" si="1942"/>
        <v>0</v>
      </c>
      <c r="X1113" s="30">
        <f t="shared" si="1942"/>
        <v>77327.902639000007</v>
      </c>
      <c r="Y1113" s="30">
        <f t="shared" si="1942"/>
        <v>3081.2366390000002</v>
      </c>
      <c r="Z1113" s="30">
        <f t="shared" si="1942"/>
        <v>1670.5499849999999</v>
      </c>
      <c r="AA1113" s="30">
        <f t="shared" si="1942"/>
        <v>0</v>
      </c>
      <c r="AB1113" s="30">
        <f t="shared" si="1942"/>
        <v>0</v>
      </c>
      <c r="AC1113" s="67"/>
      <c r="AD1113" s="55"/>
    </row>
    <row r="1114" spans="1:30" s="52" customFormat="1">
      <c r="A1114" s="177" t="s">
        <v>350</v>
      </c>
      <c r="B1114" s="29">
        <v>2693506</v>
      </c>
      <c r="C1114" s="165">
        <f t="shared" si="1906"/>
        <v>224458.83</v>
      </c>
      <c r="D1114" s="10">
        <v>1.2500000000000001E-2</v>
      </c>
      <c r="E1114" s="37"/>
      <c r="F1114" s="5"/>
      <c r="G1114" s="5"/>
      <c r="H1114" s="10"/>
      <c r="I1114" s="10"/>
      <c r="J1114" s="10"/>
      <c r="K1114" s="10"/>
      <c r="L1114" s="5"/>
      <c r="M1114" s="10">
        <v>3.1099999999999999E-2</v>
      </c>
      <c r="N1114" s="10"/>
      <c r="O1114" s="10"/>
      <c r="P1114" s="10"/>
      <c r="Q1114" s="10"/>
      <c r="R1114" s="10"/>
      <c r="S1114" s="10"/>
      <c r="T1114" s="10">
        <v>0.95640000000000003</v>
      </c>
      <c r="U1114" s="10"/>
      <c r="V1114" s="10"/>
      <c r="W1114" s="10"/>
      <c r="X1114" s="10"/>
      <c r="Y1114" s="10"/>
      <c r="Z1114" s="10"/>
      <c r="AA1114" s="10"/>
      <c r="AB1114" s="10"/>
      <c r="AC1114" s="67"/>
      <c r="AD1114" s="55"/>
    </row>
    <row r="1115" spans="1:30" s="52" customFormat="1">
      <c r="A1115" s="105"/>
      <c r="B1115" s="24"/>
      <c r="C1115" s="165"/>
      <c r="D1115" s="30">
        <f>$C1114*D1114</f>
        <v>2805.7353750000002</v>
      </c>
      <c r="E1115" s="30">
        <f t="shared" ref="E1115" si="1943">$C1114*E1114</f>
        <v>0</v>
      </c>
      <c r="F1115" s="30">
        <f t="shared" ref="F1115" si="1944">$C1114*F1114</f>
        <v>0</v>
      </c>
      <c r="G1115" s="30">
        <f t="shared" ref="G1115:AB1115" si="1945">$C1114*G1114</f>
        <v>0</v>
      </c>
      <c r="H1115" s="30">
        <f t="shared" si="1945"/>
        <v>0</v>
      </c>
      <c r="I1115" s="30">
        <f t="shared" si="1945"/>
        <v>0</v>
      </c>
      <c r="J1115" s="30">
        <f t="shared" si="1945"/>
        <v>0</v>
      </c>
      <c r="K1115" s="30">
        <f t="shared" si="1945"/>
        <v>0</v>
      </c>
      <c r="L1115" s="30">
        <f t="shared" si="1945"/>
        <v>0</v>
      </c>
      <c r="M1115" s="30">
        <f t="shared" si="1945"/>
        <v>6980.6696129999991</v>
      </c>
      <c r="N1115" s="30">
        <f t="shared" si="1945"/>
        <v>0</v>
      </c>
      <c r="O1115" s="30">
        <f t="shared" si="1945"/>
        <v>0</v>
      </c>
      <c r="P1115" s="30">
        <f t="shared" si="1945"/>
        <v>0</v>
      </c>
      <c r="Q1115" s="30">
        <f t="shared" si="1945"/>
        <v>0</v>
      </c>
      <c r="R1115" s="30">
        <f t="shared" si="1945"/>
        <v>0</v>
      </c>
      <c r="S1115" s="30">
        <f t="shared" si="1945"/>
        <v>0</v>
      </c>
      <c r="T1115" s="30">
        <f t="shared" si="1945"/>
        <v>214672.42501199999</v>
      </c>
      <c r="U1115" s="30">
        <f t="shared" si="1945"/>
        <v>0</v>
      </c>
      <c r="V1115" s="30">
        <f t="shared" si="1945"/>
        <v>0</v>
      </c>
      <c r="W1115" s="30">
        <f t="shared" si="1945"/>
        <v>0</v>
      </c>
      <c r="X1115" s="30">
        <f t="shared" si="1945"/>
        <v>0</v>
      </c>
      <c r="Y1115" s="30">
        <f t="shared" si="1945"/>
        <v>0</v>
      </c>
      <c r="Z1115" s="30">
        <f t="shared" si="1945"/>
        <v>0</v>
      </c>
      <c r="AA1115" s="30">
        <f t="shared" si="1945"/>
        <v>0</v>
      </c>
      <c r="AB1115" s="30">
        <f t="shared" si="1945"/>
        <v>0</v>
      </c>
      <c r="AC1115" s="67"/>
      <c r="AD1115" s="55"/>
    </row>
    <row r="1116" spans="1:30" s="52" customFormat="1">
      <c r="A1116" s="177" t="s">
        <v>351</v>
      </c>
      <c r="B1116" s="29">
        <v>2506458</v>
      </c>
      <c r="C1116" s="165">
        <f t="shared" si="1906"/>
        <v>208871.5</v>
      </c>
      <c r="D1116" s="149"/>
      <c r="E1116" s="37"/>
      <c r="F1116" s="40"/>
      <c r="G1116" s="40"/>
      <c r="H1116" s="149"/>
      <c r="I1116" s="149"/>
      <c r="J1116" s="149"/>
      <c r="K1116" s="149"/>
      <c r="L1116" s="40"/>
      <c r="M1116" s="149"/>
      <c r="N1116" s="149"/>
      <c r="O1116" s="149"/>
      <c r="P1116" s="149">
        <v>1.34E-2</v>
      </c>
      <c r="Q1116" s="149"/>
      <c r="R1116" s="149"/>
      <c r="S1116" s="149"/>
      <c r="T1116" s="149">
        <v>0.97040000000000004</v>
      </c>
      <c r="U1116" s="149"/>
      <c r="V1116" s="149"/>
      <c r="W1116" s="149"/>
      <c r="X1116" s="149"/>
      <c r="Y1116" s="149"/>
      <c r="Z1116" s="149">
        <v>1.6199999999999999E-2</v>
      </c>
      <c r="AA1116" s="149">
        <v>0</v>
      </c>
      <c r="AB1116" s="149">
        <v>0</v>
      </c>
      <c r="AC1116" s="67"/>
      <c r="AD1116" s="55"/>
    </row>
    <row r="1117" spans="1:30" s="52" customFormat="1">
      <c r="A1117" s="105"/>
      <c r="B1117" s="24"/>
      <c r="C1117" s="165"/>
      <c r="D1117" s="30">
        <f>$C1116*D1116</f>
        <v>0</v>
      </c>
      <c r="E1117" s="30">
        <f t="shared" ref="E1117" si="1946">$C1116*E1116</f>
        <v>0</v>
      </c>
      <c r="F1117" s="30">
        <f t="shared" ref="F1117" si="1947">$C1116*F1116</f>
        <v>0</v>
      </c>
      <c r="G1117" s="30">
        <f t="shared" ref="G1117:AB1117" si="1948">$C1116*G1116</f>
        <v>0</v>
      </c>
      <c r="H1117" s="30">
        <f t="shared" si="1948"/>
        <v>0</v>
      </c>
      <c r="I1117" s="30">
        <f t="shared" si="1948"/>
        <v>0</v>
      </c>
      <c r="J1117" s="30">
        <f t="shared" si="1948"/>
        <v>0</v>
      </c>
      <c r="K1117" s="30">
        <f t="shared" si="1948"/>
        <v>0</v>
      </c>
      <c r="L1117" s="30">
        <f t="shared" si="1948"/>
        <v>0</v>
      </c>
      <c r="M1117" s="30">
        <f t="shared" si="1948"/>
        <v>0</v>
      </c>
      <c r="N1117" s="30">
        <f t="shared" si="1948"/>
        <v>0</v>
      </c>
      <c r="O1117" s="30">
        <f t="shared" si="1948"/>
        <v>0</v>
      </c>
      <c r="P1117" s="30">
        <f t="shared" si="1948"/>
        <v>2798.8780999999999</v>
      </c>
      <c r="Q1117" s="30">
        <f t="shared" si="1948"/>
        <v>0</v>
      </c>
      <c r="R1117" s="30">
        <f t="shared" si="1948"/>
        <v>0</v>
      </c>
      <c r="S1117" s="30">
        <f t="shared" si="1948"/>
        <v>0</v>
      </c>
      <c r="T1117" s="30">
        <f t="shared" si="1948"/>
        <v>202688.90360000002</v>
      </c>
      <c r="U1117" s="30">
        <f t="shared" si="1948"/>
        <v>0</v>
      </c>
      <c r="V1117" s="30">
        <f t="shared" si="1948"/>
        <v>0</v>
      </c>
      <c r="W1117" s="30">
        <f t="shared" si="1948"/>
        <v>0</v>
      </c>
      <c r="X1117" s="30">
        <f t="shared" si="1948"/>
        <v>0</v>
      </c>
      <c r="Y1117" s="30">
        <f t="shared" si="1948"/>
        <v>0</v>
      </c>
      <c r="Z1117" s="30">
        <f t="shared" si="1948"/>
        <v>3383.7183</v>
      </c>
      <c r="AA1117" s="30">
        <f t="shared" si="1948"/>
        <v>0</v>
      </c>
      <c r="AB1117" s="30">
        <f t="shared" si="1948"/>
        <v>0</v>
      </c>
      <c r="AC1117" s="67"/>
      <c r="AD1117" s="55"/>
    </row>
    <row r="1118" spans="1:30" s="52" customFormat="1">
      <c r="A1118" s="177" t="s">
        <v>352</v>
      </c>
      <c r="B1118" s="29">
        <v>2573658</v>
      </c>
      <c r="C1118" s="165">
        <f t="shared" si="1906"/>
        <v>214471.5</v>
      </c>
      <c r="D1118" s="149"/>
      <c r="E1118" s="37"/>
      <c r="F1118" s="40"/>
      <c r="G1118" s="40"/>
      <c r="H1118" s="149"/>
      <c r="I1118" s="149"/>
      <c r="J1118" s="149"/>
      <c r="K1118" s="149"/>
      <c r="L1118" s="40"/>
      <c r="M1118" s="149"/>
      <c r="N1118" s="149"/>
      <c r="O1118" s="149"/>
      <c r="P1118" s="149">
        <v>3.8E-3</v>
      </c>
      <c r="Q1118" s="149">
        <v>5.0799999999999998E-2</v>
      </c>
      <c r="R1118" s="149"/>
      <c r="S1118" s="149">
        <v>5.4000000000000003E-3</v>
      </c>
      <c r="T1118" s="149">
        <v>0.78849999999999998</v>
      </c>
      <c r="U1118" s="149"/>
      <c r="V1118" s="149"/>
      <c r="W1118" s="149"/>
      <c r="X1118" s="149">
        <v>0.14199999999999999</v>
      </c>
      <c r="Y1118" s="149">
        <v>5.5999999999999999E-3</v>
      </c>
      <c r="Z1118" s="149">
        <v>3.8999999999999998E-3</v>
      </c>
      <c r="AA1118" s="149">
        <v>0</v>
      </c>
      <c r="AB1118" s="149">
        <v>0</v>
      </c>
      <c r="AC1118" s="67"/>
      <c r="AD1118" s="55"/>
    </row>
    <row r="1119" spans="1:30" s="52" customFormat="1">
      <c r="A1119" s="105"/>
      <c r="B1119" s="24"/>
      <c r="C1119" s="165"/>
      <c r="D1119" s="30">
        <f>$C1118*D1118</f>
        <v>0</v>
      </c>
      <c r="E1119" s="30">
        <f t="shared" ref="E1119" si="1949">$C1118*E1118</f>
        <v>0</v>
      </c>
      <c r="F1119" s="30">
        <f t="shared" ref="F1119" si="1950">$C1118*F1118</f>
        <v>0</v>
      </c>
      <c r="G1119" s="30">
        <f t="shared" ref="G1119:AB1119" si="1951">$C1118*G1118</f>
        <v>0</v>
      </c>
      <c r="H1119" s="30">
        <f t="shared" si="1951"/>
        <v>0</v>
      </c>
      <c r="I1119" s="30">
        <f t="shared" si="1951"/>
        <v>0</v>
      </c>
      <c r="J1119" s="30">
        <f t="shared" si="1951"/>
        <v>0</v>
      </c>
      <c r="K1119" s="30">
        <f t="shared" si="1951"/>
        <v>0</v>
      </c>
      <c r="L1119" s="30">
        <f t="shared" si="1951"/>
        <v>0</v>
      </c>
      <c r="M1119" s="30">
        <f t="shared" si="1951"/>
        <v>0</v>
      </c>
      <c r="N1119" s="30">
        <f t="shared" si="1951"/>
        <v>0</v>
      </c>
      <c r="O1119" s="30">
        <f t="shared" si="1951"/>
        <v>0</v>
      </c>
      <c r="P1119" s="30">
        <f t="shared" si="1951"/>
        <v>814.99170000000004</v>
      </c>
      <c r="Q1119" s="30">
        <f t="shared" si="1951"/>
        <v>10895.1522</v>
      </c>
      <c r="R1119" s="30">
        <f t="shared" si="1951"/>
        <v>0</v>
      </c>
      <c r="S1119" s="30">
        <f t="shared" si="1951"/>
        <v>1158.1461000000002</v>
      </c>
      <c r="T1119" s="30">
        <f t="shared" si="1951"/>
        <v>169110.77775000001</v>
      </c>
      <c r="U1119" s="30">
        <f t="shared" si="1951"/>
        <v>0</v>
      </c>
      <c r="V1119" s="30">
        <f t="shared" si="1951"/>
        <v>0</v>
      </c>
      <c r="W1119" s="30">
        <f t="shared" si="1951"/>
        <v>0</v>
      </c>
      <c r="X1119" s="30">
        <f t="shared" si="1951"/>
        <v>30454.952999999998</v>
      </c>
      <c r="Y1119" s="30">
        <f t="shared" si="1951"/>
        <v>1201.0404000000001</v>
      </c>
      <c r="Z1119" s="30">
        <f t="shared" si="1951"/>
        <v>836.43885</v>
      </c>
      <c r="AA1119" s="30">
        <f t="shared" si="1951"/>
        <v>0</v>
      </c>
      <c r="AB1119" s="30">
        <f t="shared" si="1951"/>
        <v>0</v>
      </c>
      <c r="AC1119" s="67"/>
      <c r="AD1119" s="55"/>
    </row>
    <row r="1120" spans="1:30" s="52" customFormat="1">
      <c r="A1120" s="177" t="s">
        <v>353</v>
      </c>
      <c r="B1120" s="29">
        <v>1663365</v>
      </c>
      <c r="C1120" s="165">
        <f t="shared" si="1906"/>
        <v>138613.75</v>
      </c>
      <c r="D1120" s="149"/>
      <c r="E1120" s="37"/>
      <c r="F1120" s="40"/>
      <c r="G1120" s="40"/>
      <c r="H1120" s="149"/>
      <c r="I1120" s="149"/>
      <c r="J1120" s="149"/>
      <c r="K1120" s="149"/>
      <c r="L1120" s="40"/>
      <c r="M1120" s="149"/>
      <c r="N1120" s="149"/>
      <c r="O1120" s="149"/>
      <c r="P1120" s="149">
        <v>4.0000000000000002E-4</v>
      </c>
      <c r="Q1120" s="149"/>
      <c r="R1120" s="149"/>
      <c r="S1120" s="149"/>
      <c r="T1120" s="149">
        <v>0.99960000000000004</v>
      </c>
      <c r="U1120" s="149"/>
      <c r="V1120" s="149"/>
      <c r="W1120" s="149"/>
      <c r="X1120" s="149"/>
      <c r="Y1120" s="149"/>
      <c r="Z1120" s="149"/>
      <c r="AA1120" s="149"/>
      <c r="AB1120" s="149"/>
      <c r="AC1120" s="67"/>
      <c r="AD1120" s="55"/>
    </row>
    <row r="1121" spans="1:30" s="52" customFormat="1">
      <c r="A1121" s="105"/>
      <c r="B1121" s="24"/>
      <c r="C1121" s="165"/>
      <c r="D1121" s="30">
        <f>$C1120*D1120</f>
        <v>0</v>
      </c>
      <c r="E1121" s="30">
        <f t="shared" ref="E1121" si="1952">$C1120*E1120</f>
        <v>0</v>
      </c>
      <c r="F1121" s="30">
        <f t="shared" ref="F1121" si="1953">$C1120*F1120</f>
        <v>0</v>
      </c>
      <c r="G1121" s="30">
        <f t="shared" ref="G1121:AB1121" si="1954">$C1120*G1120</f>
        <v>0</v>
      </c>
      <c r="H1121" s="30">
        <f t="shared" si="1954"/>
        <v>0</v>
      </c>
      <c r="I1121" s="30">
        <f t="shared" si="1954"/>
        <v>0</v>
      </c>
      <c r="J1121" s="30">
        <f t="shared" si="1954"/>
        <v>0</v>
      </c>
      <c r="K1121" s="30">
        <f t="shared" si="1954"/>
        <v>0</v>
      </c>
      <c r="L1121" s="30">
        <f t="shared" si="1954"/>
        <v>0</v>
      </c>
      <c r="M1121" s="30">
        <f t="shared" si="1954"/>
        <v>0</v>
      </c>
      <c r="N1121" s="30">
        <f t="shared" si="1954"/>
        <v>0</v>
      </c>
      <c r="O1121" s="30">
        <f t="shared" si="1954"/>
        <v>0</v>
      </c>
      <c r="P1121" s="30">
        <f t="shared" si="1954"/>
        <v>55.445500000000003</v>
      </c>
      <c r="Q1121" s="30">
        <f t="shared" si="1954"/>
        <v>0</v>
      </c>
      <c r="R1121" s="30">
        <f t="shared" si="1954"/>
        <v>0</v>
      </c>
      <c r="S1121" s="30">
        <f t="shared" si="1954"/>
        <v>0</v>
      </c>
      <c r="T1121" s="30">
        <f t="shared" si="1954"/>
        <v>138558.3045</v>
      </c>
      <c r="U1121" s="30">
        <f t="shared" si="1954"/>
        <v>0</v>
      </c>
      <c r="V1121" s="30">
        <f t="shared" si="1954"/>
        <v>0</v>
      </c>
      <c r="W1121" s="30">
        <f t="shared" si="1954"/>
        <v>0</v>
      </c>
      <c r="X1121" s="30">
        <f t="shared" si="1954"/>
        <v>0</v>
      </c>
      <c r="Y1121" s="30">
        <f t="shared" si="1954"/>
        <v>0</v>
      </c>
      <c r="Z1121" s="30">
        <f t="shared" si="1954"/>
        <v>0</v>
      </c>
      <c r="AA1121" s="30">
        <f t="shared" si="1954"/>
        <v>0</v>
      </c>
      <c r="AB1121" s="30">
        <f t="shared" si="1954"/>
        <v>0</v>
      </c>
      <c r="AC1121" s="67"/>
      <c r="AD1121" s="55"/>
    </row>
    <row r="1122" spans="1:30" s="52" customFormat="1">
      <c r="A1122" s="177" t="s">
        <v>354</v>
      </c>
      <c r="B1122" s="29">
        <v>1179805</v>
      </c>
      <c r="C1122" s="165">
        <f t="shared" si="1906"/>
        <v>98317.08</v>
      </c>
      <c r="D1122" s="149"/>
      <c r="E1122" s="37"/>
      <c r="F1122" s="40"/>
      <c r="G1122" s="40"/>
      <c r="H1122" s="149"/>
      <c r="I1122" s="149"/>
      <c r="J1122" s="149"/>
      <c r="K1122" s="149"/>
      <c r="L1122" s="40"/>
      <c r="M1122" s="149"/>
      <c r="N1122" s="149"/>
      <c r="O1122" s="149"/>
      <c r="P1122" s="149">
        <v>3.2000000000000002E-3</v>
      </c>
      <c r="Q1122" s="149">
        <v>4.1399999999999999E-2</v>
      </c>
      <c r="R1122" s="149"/>
      <c r="S1122" s="149">
        <v>4.4000000000000003E-3</v>
      </c>
      <c r="T1122" s="149">
        <v>0.82189999999999996</v>
      </c>
      <c r="U1122" s="149"/>
      <c r="V1122" s="149"/>
      <c r="W1122" s="149"/>
      <c r="X1122" s="149">
        <v>0.121</v>
      </c>
      <c r="Y1122" s="149">
        <v>4.7999999999999996E-3</v>
      </c>
      <c r="Z1122" s="149">
        <v>3.3E-3</v>
      </c>
      <c r="AA1122" s="149">
        <v>0</v>
      </c>
      <c r="AB1122" s="149">
        <v>0</v>
      </c>
      <c r="AC1122" s="67"/>
      <c r="AD1122" s="55"/>
    </row>
    <row r="1123" spans="1:30" s="52" customFormat="1">
      <c r="A1123" s="105"/>
      <c r="B1123" s="24"/>
      <c r="C1123" s="165"/>
      <c r="D1123" s="30">
        <f>$C1122*D1122</f>
        <v>0</v>
      </c>
      <c r="E1123" s="30">
        <f t="shared" ref="E1123" si="1955">$C1122*E1122</f>
        <v>0</v>
      </c>
      <c r="F1123" s="30">
        <f t="shared" ref="F1123" si="1956">$C1122*F1122</f>
        <v>0</v>
      </c>
      <c r="G1123" s="30">
        <f t="shared" ref="G1123:AB1123" si="1957">$C1122*G1122</f>
        <v>0</v>
      </c>
      <c r="H1123" s="30">
        <f t="shared" si="1957"/>
        <v>0</v>
      </c>
      <c r="I1123" s="30">
        <f t="shared" si="1957"/>
        <v>0</v>
      </c>
      <c r="J1123" s="30">
        <f t="shared" si="1957"/>
        <v>0</v>
      </c>
      <c r="K1123" s="30">
        <f t="shared" si="1957"/>
        <v>0</v>
      </c>
      <c r="L1123" s="30">
        <f t="shared" si="1957"/>
        <v>0</v>
      </c>
      <c r="M1123" s="30">
        <f t="shared" si="1957"/>
        <v>0</v>
      </c>
      <c r="N1123" s="30">
        <f t="shared" si="1957"/>
        <v>0</v>
      </c>
      <c r="O1123" s="30">
        <f t="shared" si="1957"/>
        <v>0</v>
      </c>
      <c r="P1123" s="30">
        <f t="shared" si="1957"/>
        <v>314.61465600000002</v>
      </c>
      <c r="Q1123" s="30">
        <f t="shared" si="1957"/>
        <v>4070.3271119999999</v>
      </c>
      <c r="R1123" s="30">
        <f t="shared" si="1957"/>
        <v>0</v>
      </c>
      <c r="S1123" s="30">
        <f t="shared" si="1957"/>
        <v>432.59515200000004</v>
      </c>
      <c r="T1123" s="30">
        <f t="shared" si="1957"/>
        <v>80806.808051999993</v>
      </c>
      <c r="U1123" s="30">
        <f t="shared" si="1957"/>
        <v>0</v>
      </c>
      <c r="V1123" s="30">
        <f t="shared" si="1957"/>
        <v>0</v>
      </c>
      <c r="W1123" s="30">
        <f t="shared" si="1957"/>
        <v>0</v>
      </c>
      <c r="X1123" s="30">
        <f t="shared" si="1957"/>
        <v>11896.366679999999</v>
      </c>
      <c r="Y1123" s="30">
        <f t="shared" si="1957"/>
        <v>471.92198399999995</v>
      </c>
      <c r="Z1123" s="30">
        <f t="shared" si="1957"/>
        <v>324.44636400000002</v>
      </c>
      <c r="AA1123" s="30">
        <f t="shared" si="1957"/>
        <v>0</v>
      </c>
      <c r="AB1123" s="30">
        <f t="shared" si="1957"/>
        <v>0</v>
      </c>
      <c r="AC1123" s="67"/>
      <c r="AD1123" s="55"/>
    </row>
    <row r="1124" spans="1:30" s="52" customFormat="1">
      <c r="A1124" s="177" t="s">
        <v>355</v>
      </c>
      <c r="B1124" s="29">
        <v>250240</v>
      </c>
      <c r="C1124" s="165">
        <f t="shared" si="1906"/>
        <v>20853.330000000002</v>
      </c>
      <c r="D1124" s="149"/>
      <c r="E1124" s="37"/>
      <c r="F1124" s="40"/>
      <c r="G1124" s="40"/>
      <c r="H1124" s="149"/>
      <c r="I1124" s="149"/>
      <c r="J1124" s="149"/>
      <c r="K1124" s="149"/>
      <c r="L1124" s="40"/>
      <c r="M1124" s="149"/>
      <c r="N1124" s="149"/>
      <c r="O1124" s="149"/>
      <c r="P1124" s="149"/>
      <c r="Q1124" s="149">
        <v>0.17299999999999999</v>
      </c>
      <c r="R1124" s="149"/>
      <c r="S1124" s="149">
        <v>1.6899999999999998E-2</v>
      </c>
      <c r="T1124" s="149">
        <v>0.45090000000000002</v>
      </c>
      <c r="U1124" s="149"/>
      <c r="V1124" s="149"/>
      <c r="W1124" s="149"/>
      <c r="X1124" s="149">
        <v>0.33679999999999999</v>
      </c>
      <c r="Y1124" s="149">
        <v>1.3100000000000001E-2</v>
      </c>
      <c r="Z1124" s="149">
        <v>9.2999999999999992E-3</v>
      </c>
      <c r="AA1124" s="149">
        <v>0</v>
      </c>
      <c r="AB1124" s="149">
        <v>0</v>
      </c>
      <c r="AC1124" s="67"/>
      <c r="AD1124" s="55"/>
    </row>
    <row r="1125" spans="1:30" s="52" customFormat="1">
      <c r="A1125" s="105"/>
      <c r="B1125" s="24"/>
      <c r="C1125" s="165"/>
      <c r="D1125" s="30">
        <f>$C1124*D1124</f>
        <v>0</v>
      </c>
      <c r="E1125" s="30">
        <f t="shared" ref="E1125" si="1958">$C1124*E1124</f>
        <v>0</v>
      </c>
      <c r="F1125" s="30">
        <f t="shared" ref="F1125" si="1959">$C1124*F1124</f>
        <v>0</v>
      </c>
      <c r="G1125" s="30">
        <f t="shared" ref="G1125:AB1125" si="1960">$C1124*G1124</f>
        <v>0</v>
      </c>
      <c r="H1125" s="30">
        <f t="shared" si="1960"/>
        <v>0</v>
      </c>
      <c r="I1125" s="30">
        <f t="shared" si="1960"/>
        <v>0</v>
      </c>
      <c r="J1125" s="30">
        <f t="shared" si="1960"/>
        <v>0</v>
      </c>
      <c r="K1125" s="30">
        <f t="shared" si="1960"/>
        <v>0</v>
      </c>
      <c r="L1125" s="30">
        <f t="shared" si="1960"/>
        <v>0</v>
      </c>
      <c r="M1125" s="30">
        <f t="shared" si="1960"/>
        <v>0</v>
      </c>
      <c r="N1125" s="30">
        <f t="shared" si="1960"/>
        <v>0</v>
      </c>
      <c r="O1125" s="30">
        <f t="shared" si="1960"/>
        <v>0</v>
      </c>
      <c r="P1125" s="30">
        <f t="shared" si="1960"/>
        <v>0</v>
      </c>
      <c r="Q1125" s="30">
        <f t="shared" si="1960"/>
        <v>3607.6260900000002</v>
      </c>
      <c r="R1125" s="30">
        <f t="shared" si="1960"/>
        <v>0</v>
      </c>
      <c r="S1125" s="30">
        <f t="shared" si="1960"/>
        <v>352.42127699999998</v>
      </c>
      <c r="T1125" s="30">
        <f t="shared" si="1960"/>
        <v>9402.7664970000005</v>
      </c>
      <c r="U1125" s="30">
        <f t="shared" si="1960"/>
        <v>0</v>
      </c>
      <c r="V1125" s="30">
        <f t="shared" si="1960"/>
        <v>0</v>
      </c>
      <c r="W1125" s="30">
        <f t="shared" si="1960"/>
        <v>0</v>
      </c>
      <c r="X1125" s="30">
        <f t="shared" si="1960"/>
        <v>7023.4015440000003</v>
      </c>
      <c r="Y1125" s="30">
        <f t="shared" si="1960"/>
        <v>273.17862300000002</v>
      </c>
      <c r="Z1125" s="30">
        <f t="shared" si="1960"/>
        <v>193.935969</v>
      </c>
      <c r="AA1125" s="30">
        <f t="shared" si="1960"/>
        <v>0</v>
      </c>
      <c r="AB1125" s="30">
        <f t="shared" si="1960"/>
        <v>0</v>
      </c>
      <c r="AC1125" s="67"/>
      <c r="AD1125" s="55"/>
    </row>
    <row r="1126" spans="1:30" s="52" customFormat="1">
      <c r="A1126" s="177" t="s">
        <v>356</v>
      </c>
      <c r="B1126" s="29">
        <v>312135</v>
      </c>
      <c r="C1126" s="165">
        <f t="shared" si="1906"/>
        <v>26011.25</v>
      </c>
      <c r="D1126" s="10">
        <v>8.5800000000000001E-2</v>
      </c>
      <c r="E1126" s="37"/>
      <c r="F1126" s="5"/>
      <c r="G1126" s="5"/>
      <c r="H1126" s="10"/>
      <c r="I1126" s="10"/>
      <c r="J1126" s="10"/>
      <c r="K1126" s="10"/>
      <c r="L1126" s="5"/>
      <c r="M1126" s="10">
        <v>7.7600000000000002E-2</v>
      </c>
      <c r="N1126" s="10"/>
      <c r="O1126" s="10"/>
      <c r="P1126" s="10"/>
      <c r="Q1126" s="10"/>
      <c r="R1126" s="10"/>
      <c r="S1126" s="10"/>
      <c r="T1126" s="10">
        <v>0.83660000000000001</v>
      </c>
      <c r="U1126" s="10"/>
      <c r="V1126" s="10"/>
      <c r="W1126" s="10"/>
      <c r="X1126" s="10"/>
      <c r="Y1126" s="10"/>
      <c r="Z1126" s="10"/>
      <c r="AA1126" s="10"/>
      <c r="AB1126" s="10"/>
      <c r="AC1126" s="67"/>
      <c r="AD1126" s="55"/>
    </row>
    <row r="1127" spans="1:30" s="52" customFormat="1">
      <c r="A1127" s="105"/>
      <c r="B1127" s="24"/>
      <c r="C1127" s="165"/>
      <c r="D1127" s="30">
        <f>$C1126*D1126</f>
        <v>2231.7652499999999</v>
      </c>
      <c r="E1127" s="30">
        <f t="shared" ref="E1127" si="1961">$C1126*E1126</f>
        <v>0</v>
      </c>
      <c r="F1127" s="30">
        <f t="shared" ref="F1127" si="1962">$C1126*F1126</f>
        <v>0</v>
      </c>
      <c r="G1127" s="30">
        <f t="shared" ref="G1127:AB1127" si="1963">$C1126*G1126</f>
        <v>0</v>
      </c>
      <c r="H1127" s="30">
        <f t="shared" si="1963"/>
        <v>0</v>
      </c>
      <c r="I1127" s="30">
        <f t="shared" si="1963"/>
        <v>0</v>
      </c>
      <c r="J1127" s="30">
        <f t="shared" si="1963"/>
        <v>0</v>
      </c>
      <c r="K1127" s="30">
        <f t="shared" si="1963"/>
        <v>0</v>
      </c>
      <c r="L1127" s="30">
        <f t="shared" si="1963"/>
        <v>0</v>
      </c>
      <c r="M1127" s="30">
        <f t="shared" si="1963"/>
        <v>2018.473</v>
      </c>
      <c r="N1127" s="30">
        <f t="shared" si="1963"/>
        <v>0</v>
      </c>
      <c r="O1127" s="30">
        <f t="shared" si="1963"/>
        <v>0</v>
      </c>
      <c r="P1127" s="30">
        <f t="shared" si="1963"/>
        <v>0</v>
      </c>
      <c r="Q1127" s="30">
        <f t="shared" si="1963"/>
        <v>0</v>
      </c>
      <c r="R1127" s="30">
        <f t="shared" si="1963"/>
        <v>0</v>
      </c>
      <c r="S1127" s="30">
        <f t="shared" si="1963"/>
        <v>0</v>
      </c>
      <c r="T1127" s="30">
        <f t="shared" si="1963"/>
        <v>21761.011750000001</v>
      </c>
      <c r="U1127" s="30">
        <f t="shared" si="1963"/>
        <v>0</v>
      </c>
      <c r="V1127" s="30">
        <f t="shared" si="1963"/>
        <v>0</v>
      </c>
      <c r="W1127" s="30">
        <f t="shared" si="1963"/>
        <v>0</v>
      </c>
      <c r="X1127" s="30">
        <f t="shared" si="1963"/>
        <v>0</v>
      </c>
      <c r="Y1127" s="30">
        <f t="shared" si="1963"/>
        <v>0</v>
      </c>
      <c r="Z1127" s="30">
        <f t="shared" si="1963"/>
        <v>0</v>
      </c>
      <c r="AA1127" s="30">
        <f t="shared" si="1963"/>
        <v>0</v>
      </c>
      <c r="AB1127" s="30">
        <f t="shared" si="1963"/>
        <v>0</v>
      </c>
      <c r="AC1127" s="67"/>
      <c r="AD1127" s="55"/>
    </row>
    <row r="1128" spans="1:30" s="52" customFormat="1">
      <c r="A1128" s="177" t="s">
        <v>357</v>
      </c>
      <c r="B1128" s="29">
        <v>349633</v>
      </c>
      <c r="C1128" s="165">
        <f t="shared" si="1906"/>
        <v>29136.080000000002</v>
      </c>
      <c r="D1128" s="10">
        <v>8.5800000000000001E-2</v>
      </c>
      <c r="E1128" s="37"/>
      <c r="F1128" s="5"/>
      <c r="G1128" s="5"/>
      <c r="H1128" s="10"/>
      <c r="I1128" s="10"/>
      <c r="J1128" s="10"/>
      <c r="K1128" s="10"/>
      <c r="L1128" s="5"/>
      <c r="M1128" s="10">
        <v>7.7600000000000002E-2</v>
      </c>
      <c r="N1128" s="10"/>
      <c r="O1128" s="10"/>
      <c r="P1128" s="10"/>
      <c r="Q1128" s="10"/>
      <c r="R1128" s="10"/>
      <c r="S1128" s="10"/>
      <c r="T1128" s="10">
        <v>0.83660000000000001</v>
      </c>
      <c r="U1128" s="10"/>
      <c r="V1128" s="10"/>
      <c r="W1128" s="10"/>
      <c r="X1128" s="10"/>
      <c r="Y1128" s="10"/>
      <c r="Z1128" s="10"/>
      <c r="AA1128" s="10"/>
      <c r="AB1128" s="10"/>
      <c r="AC1128" s="67"/>
      <c r="AD1128" s="55"/>
    </row>
    <row r="1129" spans="1:30" s="52" customFormat="1">
      <c r="A1129" s="105"/>
      <c r="B1129" s="24"/>
      <c r="C1129" s="165"/>
      <c r="D1129" s="30">
        <f>$C1128*D1128</f>
        <v>2499.8756640000001</v>
      </c>
      <c r="E1129" s="30">
        <f t="shared" ref="E1129" si="1964">$C1128*E1128</f>
        <v>0</v>
      </c>
      <c r="F1129" s="30">
        <f t="shared" ref="F1129" si="1965">$C1128*F1128</f>
        <v>0</v>
      </c>
      <c r="G1129" s="30">
        <f t="shared" ref="G1129:AB1129" si="1966">$C1128*G1128</f>
        <v>0</v>
      </c>
      <c r="H1129" s="30">
        <f t="shared" si="1966"/>
        <v>0</v>
      </c>
      <c r="I1129" s="30">
        <f t="shared" si="1966"/>
        <v>0</v>
      </c>
      <c r="J1129" s="30">
        <f t="shared" si="1966"/>
        <v>0</v>
      </c>
      <c r="K1129" s="30">
        <f t="shared" si="1966"/>
        <v>0</v>
      </c>
      <c r="L1129" s="30">
        <f t="shared" si="1966"/>
        <v>0</v>
      </c>
      <c r="M1129" s="30">
        <f t="shared" si="1966"/>
        <v>2260.9598080000001</v>
      </c>
      <c r="N1129" s="30">
        <f t="shared" si="1966"/>
        <v>0</v>
      </c>
      <c r="O1129" s="30">
        <f t="shared" si="1966"/>
        <v>0</v>
      </c>
      <c r="P1129" s="30">
        <f t="shared" si="1966"/>
        <v>0</v>
      </c>
      <c r="Q1129" s="30">
        <f t="shared" si="1966"/>
        <v>0</v>
      </c>
      <c r="R1129" s="30">
        <f t="shared" si="1966"/>
        <v>0</v>
      </c>
      <c r="S1129" s="30">
        <f t="shared" si="1966"/>
        <v>0</v>
      </c>
      <c r="T1129" s="30">
        <f t="shared" si="1966"/>
        <v>24375.244528000003</v>
      </c>
      <c r="U1129" s="30">
        <f t="shared" si="1966"/>
        <v>0</v>
      </c>
      <c r="V1129" s="30">
        <f t="shared" si="1966"/>
        <v>0</v>
      </c>
      <c r="W1129" s="30">
        <f t="shared" si="1966"/>
        <v>0</v>
      </c>
      <c r="X1129" s="30">
        <f t="shared" si="1966"/>
        <v>0</v>
      </c>
      <c r="Y1129" s="30">
        <f t="shared" si="1966"/>
        <v>0</v>
      </c>
      <c r="Z1129" s="30">
        <f t="shared" si="1966"/>
        <v>0</v>
      </c>
      <c r="AA1129" s="30">
        <f t="shared" si="1966"/>
        <v>0</v>
      </c>
      <c r="AB1129" s="30">
        <f t="shared" si="1966"/>
        <v>0</v>
      </c>
      <c r="AC1129" s="67"/>
      <c r="AD1129" s="55"/>
    </row>
    <row r="1130" spans="1:30" s="52" customFormat="1">
      <c r="A1130" s="177" t="s">
        <v>358</v>
      </c>
      <c r="B1130" s="29">
        <v>342651</v>
      </c>
      <c r="C1130" s="165">
        <f t="shared" si="1906"/>
        <v>28554.25</v>
      </c>
      <c r="D1130" s="149">
        <v>7.1999999999999998E-3</v>
      </c>
      <c r="E1130" s="37"/>
      <c r="F1130" s="40"/>
      <c r="G1130" s="40"/>
      <c r="H1130" s="149"/>
      <c r="I1130" s="149"/>
      <c r="J1130" s="149"/>
      <c r="K1130" s="149"/>
      <c r="L1130" s="40"/>
      <c r="M1130" s="149"/>
      <c r="N1130" s="149"/>
      <c r="O1130" s="149"/>
      <c r="P1130" s="149"/>
      <c r="Q1130" s="149">
        <v>0.1736</v>
      </c>
      <c r="R1130" s="149"/>
      <c r="S1130" s="149">
        <v>1.7000000000000001E-2</v>
      </c>
      <c r="T1130" s="149">
        <v>0.44469999999999998</v>
      </c>
      <c r="U1130" s="149"/>
      <c r="V1130" s="149"/>
      <c r="W1130" s="149"/>
      <c r="X1130" s="149">
        <v>0.3352</v>
      </c>
      <c r="Y1130" s="149">
        <v>1.3100000000000001E-2</v>
      </c>
      <c r="Z1130" s="149">
        <v>9.1999999999999998E-3</v>
      </c>
      <c r="AA1130" s="149">
        <v>0</v>
      </c>
      <c r="AB1130" s="149">
        <v>0</v>
      </c>
      <c r="AC1130" s="67"/>
      <c r="AD1130" s="55"/>
    </row>
    <row r="1131" spans="1:30" s="52" customFormat="1">
      <c r="A1131" s="105"/>
      <c r="B1131" s="24"/>
      <c r="C1131" s="165"/>
      <c r="D1131" s="30">
        <f>$C1130*D1130</f>
        <v>205.59059999999999</v>
      </c>
      <c r="E1131" s="30">
        <f t="shared" ref="E1131" si="1967">$C1130*E1130</f>
        <v>0</v>
      </c>
      <c r="F1131" s="30">
        <f t="shared" ref="F1131" si="1968">$C1130*F1130</f>
        <v>0</v>
      </c>
      <c r="G1131" s="30">
        <f t="shared" ref="G1131:AB1131" si="1969">$C1130*G1130</f>
        <v>0</v>
      </c>
      <c r="H1131" s="30">
        <f t="shared" si="1969"/>
        <v>0</v>
      </c>
      <c r="I1131" s="30">
        <f t="shared" si="1969"/>
        <v>0</v>
      </c>
      <c r="J1131" s="30">
        <f t="shared" si="1969"/>
        <v>0</v>
      </c>
      <c r="K1131" s="30">
        <f t="shared" si="1969"/>
        <v>0</v>
      </c>
      <c r="L1131" s="30">
        <f t="shared" si="1969"/>
        <v>0</v>
      </c>
      <c r="M1131" s="30">
        <f t="shared" si="1969"/>
        <v>0</v>
      </c>
      <c r="N1131" s="30">
        <f t="shared" si="1969"/>
        <v>0</v>
      </c>
      <c r="O1131" s="30">
        <f t="shared" si="1969"/>
        <v>0</v>
      </c>
      <c r="P1131" s="30">
        <f t="shared" si="1969"/>
        <v>0</v>
      </c>
      <c r="Q1131" s="30">
        <f t="shared" si="1969"/>
        <v>4957.0178000000005</v>
      </c>
      <c r="R1131" s="30">
        <f t="shared" si="1969"/>
        <v>0</v>
      </c>
      <c r="S1131" s="30">
        <f t="shared" si="1969"/>
        <v>485.42225000000002</v>
      </c>
      <c r="T1131" s="30">
        <f t="shared" si="1969"/>
        <v>12698.074975</v>
      </c>
      <c r="U1131" s="30">
        <f t="shared" si="1969"/>
        <v>0</v>
      </c>
      <c r="V1131" s="30">
        <f t="shared" si="1969"/>
        <v>0</v>
      </c>
      <c r="W1131" s="30">
        <f t="shared" si="1969"/>
        <v>0</v>
      </c>
      <c r="X1131" s="30">
        <f t="shared" si="1969"/>
        <v>9571.3845999999994</v>
      </c>
      <c r="Y1131" s="30">
        <f t="shared" si="1969"/>
        <v>374.060675</v>
      </c>
      <c r="Z1131" s="30">
        <f t="shared" si="1969"/>
        <v>262.69909999999999</v>
      </c>
      <c r="AA1131" s="30">
        <f t="shared" si="1969"/>
        <v>0</v>
      </c>
      <c r="AB1131" s="30">
        <f t="shared" si="1969"/>
        <v>0</v>
      </c>
      <c r="AC1131" s="67"/>
      <c r="AD1131" s="55"/>
    </row>
    <row r="1132" spans="1:30" s="52" customFormat="1">
      <c r="A1132" s="177" t="s">
        <v>359</v>
      </c>
      <c r="B1132" s="29">
        <v>470622</v>
      </c>
      <c r="C1132" s="165">
        <f t="shared" si="1906"/>
        <v>39218.5</v>
      </c>
      <c r="D1132" s="10">
        <v>0.14199999999999999</v>
      </c>
      <c r="E1132" s="37"/>
      <c r="F1132" s="5"/>
      <c r="G1132" s="5"/>
      <c r="H1132" s="10"/>
      <c r="I1132" s="10"/>
      <c r="J1132" s="10"/>
      <c r="K1132" s="10"/>
      <c r="L1132" s="5"/>
      <c r="M1132" s="10">
        <v>0.24390000000000001</v>
      </c>
      <c r="N1132" s="10"/>
      <c r="O1132" s="10"/>
      <c r="P1132" s="10"/>
      <c r="Q1132" s="10"/>
      <c r="R1132" s="10"/>
      <c r="S1132" s="10"/>
      <c r="T1132" s="10">
        <v>0.57940000000000003</v>
      </c>
      <c r="U1132" s="10"/>
      <c r="V1132" s="10"/>
      <c r="W1132" s="10"/>
      <c r="X1132" s="10">
        <v>3.4700000000000002E-2</v>
      </c>
      <c r="Y1132" s="10"/>
      <c r="Z1132" s="10"/>
      <c r="AA1132" s="10"/>
      <c r="AB1132" s="10"/>
      <c r="AC1132" s="67"/>
      <c r="AD1132" s="55"/>
    </row>
    <row r="1133" spans="1:30" s="52" customFormat="1">
      <c r="A1133" s="105"/>
      <c r="B1133" s="24"/>
      <c r="C1133" s="165"/>
      <c r="D1133" s="30">
        <f>$C1132*D1132</f>
        <v>5569.0269999999991</v>
      </c>
      <c r="E1133" s="30">
        <f t="shared" ref="E1133" si="1970">$C1132*E1132</f>
        <v>0</v>
      </c>
      <c r="F1133" s="30">
        <f t="shared" ref="F1133" si="1971">$C1132*F1132</f>
        <v>0</v>
      </c>
      <c r="G1133" s="30">
        <f t="shared" ref="G1133:AB1133" si="1972">$C1132*G1132</f>
        <v>0</v>
      </c>
      <c r="H1133" s="30">
        <f t="shared" si="1972"/>
        <v>0</v>
      </c>
      <c r="I1133" s="30">
        <f t="shared" si="1972"/>
        <v>0</v>
      </c>
      <c r="J1133" s="30">
        <f t="shared" si="1972"/>
        <v>0</v>
      </c>
      <c r="K1133" s="30">
        <f t="shared" si="1972"/>
        <v>0</v>
      </c>
      <c r="L1133" s="30">
        <f t="shared" si="1972"/>
        <v>0</v>
      </c>
      <c r="M1133" s="30">
        <f t="shared" si="1972"/>
        <v>9565.3921499999997</v>
      </c>
      <c r="N1133" s="30">
        <f t="shared" si="1972"/>
        <v>0</v>
      </c>
      <c r="O1133" s="30">
        <f t="shared" si="1972"/>
        <v>0</v>
      </c>
      <c r="P1133" s="30">
        <f t="shared" si="1972"/>
        <v>0</v>
      </c>
      <c r="Q1133" s="30">
        <f t="shared" si="1972"/>
        <v>0</v>
      </c>
      <c r="R1133" s="30">
        <f t="shared" si="1972"/>
        <v>0</v>
      </c>
      <c r="S1133" s="30">
        <f t="shared" si="1972"/>
        <v>0</v>
      </c>
      <c r="T1133" s="30">
        <f t="shared" si="1972"/>
        <v>22723.198899999999</v>
      </c>
      <c r="U1133" s="30">
        <f t="shared" si="1972"/>
        <v>0</v>
      </c>
      <c r="V1133" s="30">
        <f t="shared" si="1972"/>
        <v>0</v>
      </c>
      <c r="W1133" s="30">
        <f t="shared" si="1972"/>
        <v>0</v>
      </c>
      <c r="X1133" s="30">
        <f t="shared" si="1972"/>
        <v>1360.88195</v>
      </c>
      <c r="Y1133" s="30">
        <f t="shared" si="1972"/>
        <v>0</v>
      </c>
      <c r="Z1133" s="30">
        <f t="shared" si="1972"/>
        <v>0</v>
      </c>
      <c r="AA1133" s="30">
        <f t="shared" si="1972"/>
        <v>0</v>
      </c>
      <c r="AB1133" s="30">
        <f t="shared" si="1972"/>
        <v>0</v>
      </c>
      <c r="AC1133" s="67"/>
      <c r="AD1133" s="55"/>
    </row>
    <row r="1134" spans="1:30" s="52" customFormat="1">
      <c r="A1134" s="177" t="s">
        <v>360</v>
      </c>
      <c r="B1134" s="29">
        <v>633392</v>
      </c>
      <c r="C1134" s="165">
        <f t="shared" si="1906"/>
        <v>52782.67</v>
      </c>
      <c r="D1134" s="10">
        <v>0.14199999999999999</v>
      </c>
      <c r="E1134" s="37"/>
      <c r="F1134" s="5"/>
      <c r="G1134" s="5"/>
      <c r="H1134" s="10"/>
      <c r="I1134" s="10"/>
      <c r="J1134" s="10"/>
      <c r="K1134" s="10"/>
      <c r="L1134" s="5"/>
      <c r="M1134" s="10">
        <v>0.24390000000000001</v>
      </c>
      <c r="N1134" s="10"/>
      <c r="O1134" s="10"/>
      <c r="P1134" s="10"/>
      <c r="Q1134" s="10"/>
      <c r="R1134" s="10"/>
      <c r="S1134" s="10"/>
      <c r="T1134" s="10">
        <v>0.57940000000000003</v>
      </c>
      <c r="U1134" s="10"/>
      <c r="V1134" s="10"/>
      <c r="W1134" s="10"/>
      <c r="X1134" s="10">
        <v>3.4700000000000002E-2</v>
      </c>
      <c r="Y1134" s="10"/>
      <c r="Z1134" s="10"/>
      <c r="AA1134" s="10"/>
      <c r="AB1134" s="10"/>
      <c r="AC1134" s="67"/>
      <c r="AD1134" s="55"/>
    </row>
    <row r="1135" spans="1:30" s="52" customFormat="1">
      <c r="A1135" s="105"/>
      <c r="B1135" s="24"/>
      <c r="C1135" s="165"/>
      <c r="D1135" s="30">
        <f>$C1134*D1134</f>
        <v>7495.1391399999993</v>
      </c>
      <c r="E1135" s="30">
        <f t="shared" ref="E1135" si="1973">$C1134*E1134</f>
        <v>0</v>
      </c>
      <c r="F1135" s="30">
        <f t="shared" ref="F1135" si="1974">$C1134*F1134</f>
        <v>0</v>
      </c>
      <c r="G1135" s="30">
        <f t="shared" ref="G1135:AB1135" si="1975">$C1134*G1134</f>
        <v>0</v>
      </c>
      <c r="H1135" s="30">
        <f t="shared" si="1975"/>
        <v>0</v>
      </c>
      <c r="I1135" s="30">
        <f t="shared" si="1975"/>
        <v>0</v>
      </c>
      <c r="J1135" s="30">
        <f t="shared" si="1975"/>
        <v>0</v>
      </c>
      <c r="K1135" s="30">
        <f t="shared" si="1975"/>
        <v>0</v>
      </c>
      <c r="L1135" s="30">
        <f t="shared" si="1975"/>
        <v>0</v>
      </c>
      <c r="M1135" s="30">
        <f t="shared" si="1975"/>
        <v>12873.693213</v>
      </c>
      <c r="N1135" s="30">
        <f t="shared" si="1975"/>
        <v>0</v>
      </c>
      <c r="O1135" s="30">
        <f t="shared" si="1975"/>
        <v>0</v>
      </c>
      <c r="P1135" s="30">
        <f t="shared" si="1975"/>
        <v>0</v>
      </c>
      <c r="Q1135" s="30">
        <f t="shared" si="1975"/>
        <v>0</v>
      </c>
      <c r="R1135" s="30">
        <f t="shared" si="1975"/>
        <v>0</v>
      </c>
      <c r="S1135" s="30">
        <f t="shared" si="1975"/>
        <v>0</v>
      </c>
      <c r="T1135" s="30">
        <f t="shared" si="1975"/>
        <v>30582.278998000002</v>
      </c>
      <c r="U1135" s="30">
        <f t="shared" si="1975"/>
        <v>0</v>
      </c>
      <c r="V1135" s="30">
        <f t="shared" si="1975"/>
        <v>0</v>
      </c>
      <c r="W1135" s="30">
        <f t="shared" si="1975"/>
        <v>0</v>
      </c>
      <c r="X1135" s="30">
        <f t="shared" si="1975"/>
        <v>1831.5586490000001</v>
      </c>
      <c r="Y1135" s="30">
        <f t="shared" si="1975"/>
        <v>0</v>
      </c>
      <c r="Z1135" s="30">
        <f t="shared" si="1975"/>
        <v>0</v>
      </c>
      <c r="AA1135" s="30">
        <f t="shared" si="1975"/>
        <v>0</v>
      </c>
      <c r="AB1135" s="30">
        <f t="shared" si="1975"/>
        <v>0</v>
      </c>
      <c r="AC1135" s="67"/>
      <c r="AD1135" s="55"/>
    </row>
    <row r="1136" spans="1:30" s="52" customFormat="1">
      <c r="A1136" s="177" t="s">
        <v>361</v>
      </c>
      <c r="B1136" s="29">
        <v>358618</v>
      </c>
      <c r="C1136" s="165">
        <f t="shared" si="1906"/>
        <v>29884.83</v>
      </c>
      <c r="D1136" s="10">
        <v>0.65229999999999999</v>
      </c>
      <c r="E1136" s="37"/>
      <c r="F1136" s="5"/>
      <c r="G1136" s="5"/>
      <c r="H1136" s="10"/>
      <c r="I1136" s="10"/>
      <c r="J1136" s="10"/>
      <c r="K1136" s="10"/>
      <c r="L1136" s="5"/>
      <c r="M1136" s="10"/>
      <c r="N1136" s="10"/>
      <c r="O1136" s="10"/>
      <c r="P1136" s="10"/>
      <c r="Q1136" s="10">
        <v>0.25869999999999999</v>
      </c>
      <c r="R1136" s="10"/>
      <c r="S1136" s="10">
        <v>2.5499999999999998E-2</v>
      </c>
      <c r="T1136" s="10"/>
      <c r="U1136" s="10"/>
      <c r="V1136" s="10"/>
      <c r="W1136" s="10"/>
      <c r="X1136" s="10">
        <v>6.3500000000000001E-2</v>
      </c>
      <c r="Y1136" s="10"/>
      <c r="Z1136" s="10"/>
      <c r="AA1136" s="10"/>
      <c r="AB1136" s="10"/>
      <c r="AC1136" s="67"/>
      <c r="AD1136" s="55"/>
    </row>
    <row r="1137" spans="1:30" s="52" customFormat="1">
      <c r="A1137" s="105"/>
      <c r="B1137" s="24"/>
      <c r="C1137" s="165"/>
      <c r="D1137" s="30">
        <f t="shared" ref="D1137" si="1976">$C1136*D1136</f>
        <v>19493.874609000002</v>
      </c>
      <c r="E1137" s="30">
        <f t="shared" ref="E1137" si="1977">$C1136*E1136</f>
        <v>0</v>
      </c>
      <c r="F1137" s="30">
        <f t="shared" ref="F1137:AB1137" si="1978">$C1136*F1136</f>
        <v>0</v>
      </c>
      <c r="G1137" s="30">
        <f t="shared" si="1978"/>
        <v>0</v>
      </c>
      <c r="H1137" s="30">
        <f t="shared" si="1978"/>
        <v>0</v>
      </c>
      <c r="I1137" s="30">
        <f t="shared" si="1978"/>
        <v>0</v>
      </c>
      <c r="J1137" s="30">
        <f t="shared" si="1978"/>
        <v>0</v>
      </c>
      <c r="K1137" s="30">
        <f t="shared" si="1978"/>
        <v>0</v>
      </c>
      <c r="L1137" s="30">
        <f t="shared" si="1978"/>
        <v>0</v>
      </c>
      <c r="M1137" s="30">
        <f t="shared" si="1978"/>
        <v>0</v>
      </c>
      <c r="N1137" s="30">
        <f t="shared" si="1978"/>
        <v>0</v>
      </c>
      <c r="O1137" s="30">
        <f t="shared" si="1978"/>
        <v>0</v>
      </c>
      <c r="P1137" s="30">
        <f t="shared" si="1978"/>
        <v>0</v>
      </c>
      <c r="Q1137" s="30">
        <f t="shared" si="1978"/>
        <v>7731.2055209999999</v>
      </c>
      <c r="R1137" s="30">
        <f t="shared" si="1978"/>
        <v>0</v>
      </c>
      <c r="S1137" s="30">
        <f t="shared" si="1978"/>
        <v>762.06316500000003</v>
      </c>
      <c r="T1137" s="30">
        <f t="shared" si="1978"/>
        <v>0</v>
      </c>
      <c r="U1137" s="30">
        <f t="shared" si="1978"/>
        <v>0</v>
      </c>
      <c r="V1137" s="30">
        <f t="shared" si="1978"/>
        <v>0</v>
      </c>
      <c r="W1137" s="30">
        <f t="shared" si="1978"/>
        <v>0</v>
      </c>
      <c r="X1137" s="30">
        <f t="shared" si="1978"/>
        <v>1897.6867050000001</v>
      </c>
      <c r="Y1137" s="30">
        <f t="shared" si="1978"/>
        <v>0</v>
      </c>
      <c r="Z1137" s="30">
        <f t="shared" si="1978"/>
        <v>0</v>
      </c>
      <c r="AA1137" s="30">
        <f t="shared" si="1978"/>
        <v>0</v>
      </c>
      <c r="AB1137" s="30">
        <f t="shared" si="1978"/>
        <v>0</v>
      </c>
      <c r="AC1137" s="67"/>
      <c r="AD1137" s="55"/>
    </row>
    <row r="1138" spans="1:30" s="52" customFormat="1">
      <c r="A1138" s="177" t="s">
        <v>362</v>
      </c>
      <c r="B1138" s="29">
        <v>298003</v>
      </c>
      <c r="C1138" s="165">
        <f t="shared" si="1906"/>
        <v>24833.58</v>
      </c>
      <c r="D1138" s="10">
        <v>0.89870000000000005</v>
      </c>
      <c r="E1138" s="37"/>
      <c r="F1138" s="5"/>
      <c r="G1138" s="5"/>
      <c r="H1138" s="10"/>
      <c r="I1138" s="10"/>
      <c r="J1138" s="10"/>
      <c r="K1138" s="10"/>
      <c r="L1138" s="5"/>
      <c r="M1138" s="10"/>
      <c r="N1138" s="10"/>
      <c r="O1138" s="10"/>
      <c r="P1138" s="10"/>
      <c r="Q1138" s="10">
        <v>9.4799999999999995E-2</v>
      </c>
      <c r="R1138" s="10"/>
      <c r="S1138" s="10">
        <v>6.4999999999999997E-3</v>
      </c>
      <c r="T1138" s="10"/>
      <c r="U1138" s="10"/>
      <c r="V1138" s="10"/>
      <c r="W1138" s="10"/>
      <c r="X1138" s="10"/>
      <c r="Y1138" s="10"/>
      <c r="Z1138" s="10"/>
      <c r="AA1138" s="10"/>
      <c r="AB1138" s="10"/>
      <c r="AC1138" s="67"/>
      <c r="AD1138" s="55"/>
    </row>
    <row r="1139" spans="1:30" s="52" customFormat="1">
      <c r="A1139" s="105"/>
      <c r="B1139" s="24"/>
      <c r="C1139" s="165"/>
      <c r="D1139" s="30">
        <f t="shared" ref="D1139" si="1979">$C1138*D1138</f>
        <v>22317.938346000003</v>
      </c>
      <c r="E1139" s="30">
        <f t="shared" ref="E1139" si="1980">$C1138*E1138</f>
        <v>0</v>
      </c>
      <c r="F1139" s="30">
        <f t="shared" ref="F1139:AB1139" si="1981">$C1138*F1138</f>
        <v>0</v>
      </c>
      <c r="G1139" s="30">
        <f t="shared" si="1981"/>
        <v>0</v>
      </c>
      <c r="H1139" s="30">
        <f t="shared" si="1981"/>
        <v>0</v>
      </c>
      <c r="I1139" s="30">
        <f t="shared" si="1981"/>
        <v>0</v>
      </c>
      <c r="J1139" s="30">
        <f t="shared" si="1981"/>
        <v>0</v>
      </c>
      <c r="K1139" s="30">
        <f t="shared" si="1981"/>
        <v>0</v>
      </c>
      <c r="L1139" s="30">
        <f t="shared" si="1981"/>
        <v>0</v>
      </c>
      <c r="M1139" s="30">
        <f t="shared" si="1981"/>
        <v>0</v>
      </c>
      <c r="N1139" s="30">
        <f t="shared" si="1981"/>
        <v>0</v>
      </c>
      <c r="O1139" s="30">
        <f t="shared" si="1981"/>
        <v>0</v>
      </c>
      <c r="P1139" s="30">
        <f t="shared" si="1981"/>
        <v>0</v>
      </c>
      <c r="Q1139" s="30">
        <f t="shared" si="1981"/>
        <v>2354.2233839999999</v>
      </c>
      <c r="R1139" s="30">
        <f t="shared" si="1981"/>
        <v>0</v>
      </c>
      <c r="S1139" s="30">
        <f t="shared" si="1981"/>
        <v>161.41827000000001</v>
      </c>
      <c r="T1139" s="30">
        <f t="shared" si="1981"/>
        <v>0</v>
      </c>
      <c r="U1139" s="30">
        <f t="shared" si="1981"/>
        <v>0</v>
      </c>
      <c r="V1139" s="30">
        <f t="shared" si="1981"/>
        <v>0</v>
      </c>
      <c r="W1139" s="30">
        <f t="shared" si="1981"/>
        <v>0</v>
      </c>
      <c r="X1139" s="30">
        <f t="shared" si="1981"/>
        <v>0</v>
      </c>
      <c r="Y1139" s="30">
        <f t="shared" si="1981"/>
        <v>0</v>
      </c>
      <c r="Z1139" s="30">
        <f t="shared" si="1981"/>
        <v>0</v>
      </c>
      <c r="AA1139" s="30">
        <f t="shared" si="1981"/>
        <v>0</v>
      </c>
      <c r="AB1139" s="30">
        <f t="shared" si="1981"/>
        <v>0</v>
      </c>
      <c r="AC1139" s="67"/>
      <c r="AD1139" s="55"/>
    </row>
    <row r="1140" spans="1:30" s="52" customFormat="1">
      <c r="A1140" s="177" t="s">
        <v>363</v>
      </c>
      <c r="B1140" s="29">
        <v>292915</v>
      </c>
      <c r="C1140" s="165">
        <f t="shared" si="1906"/>
        <v>24409.58</v>
      </c>
      <c r="D1140" s="149"/>
      <c r="E1140" s="37"/>
      <c r="F1140" s="40"/>
      <c r="G1140" s="40"/>
      <c r="H1140" s="149"/>
      <c r="I1140" s="149"/>
      <c r="J1140" s="149"/>
      <c r="K1140" s="149"/>
      <c r="L1140" s="40"/>
      <c r="M1140" s="149"/>
      <c r="N1140" s="149"/>
      <c r="O1140" s="149"/>
      <c r="P1140" s="149"/>
      <c r="Q1140" s="149">
        <v>0.37169999999999997</v>
      </c>
      <c r="R1140" s="149"/>
      <c r="S1140" s="149">
        <v>4.4600000000000001E-2</v>
      </c>
      <c r="T1140" s="149"/>
      <c r="U1140" s="149"/>
      <c r="V1140" s="149"/>
      <c r="W1140" s="149"/>
      <c r="X1140" s="149">
        <v>0.54139999999999999</v>
      </c>
      <c r="Y1140" s="149">
        <v>2.3199999999999998E-2</v>
      </c>
      <c r="Z1140" s="149">
        <v>1.9099999999999999E-2</v>
      </c>
      <c r="AA1140" s="149">
        <v>0</v>
      </c>
      <c r="AB1140" s="149">
        <v>0</v>
      </c>
      <c r="AC1140" s="67"/>
      <c r="AD1140" s="55"/>
    </row>
    <row r="1141" spans="1:30" s="52" customFormat="1">
      <c r="A1141" s="105"/>
      <c r="B1141" s="24"/>
      <c r="C1141" s="165"/>
      <c r="D1141" s="30">
        <f t="shared" ref="D1141" si="1982">$C1140*D1140</f>
        <v>0</v>
      </c>
      <c r="E1141" s="30">
        <f t="shared" ref="E1141" si="1983">$C1140*E1140</f>
        <v>0</v>
      </c>
      <c r="F1141" s="30">
        <f t="shared" ref="F1141:AB1141" si="1984">$C1140*F1140</f>
        <v>0</v>
      </c>
      <c r="G1141" s="30">
        <f t="shared" si="1984"/>
        <v>0</v>
      </c>
      <c r="H1141" s="30">
        <f t="shared" si="1984"/>
        <v>0</v>
      </c>
      <c r="I1141" s="30">
        <f t="shared" si="1984"/>
        <v>0</v>
      </c>
      <c r="J1141" s="30">
        <f t="shared" si="1984"/>
        <v>0</v>
      </c>
      <c r="K1141" s="30">
        <f t="shared" si="1984"/>
        <v>0</v>
      </c>
      <c r="L1141" s="30">
        <f t="shared" si="1984"/>
        <v>0</v>
      </c>
      <c r="M1141" s="30">
        <f t="shared" si="1984"/>
        <v>0</v>
      </c>
      <c r="N1141" s="30">
        <f t="shared" si="1984"/>
        <v>0</v>
      </c>
      <c r="O1141" s="30">
        <f t="shared" si="1984"/>
        <v>0</v>
      </c>
      <c r="P1141" s="30">
        <f t="shared" si="1984"/>
        <v>0</v>
      </c>
      <c r="Q1141" s="30">
        <f t="shared" si="1984"/>
        <v>9073.0408860000007</v>
      </c>
      <c r="R1141" s="30">
        <f t="shared" si="1984"/>
        <v>0</v>
      </c>
      <c r="S1141" s="30">
        <f t="shared" si="1984"/>
        <v>1088.6672680000001</v>
      </c>
      <c r="T1141" s="30">
        <f t="shared" si="1984"/>
        <v>0</v>
      </c>
      <c r="U1141" s="30">
        <f t="shared" si="1984"/>
        <v>0</v>
      </c>
      <c r="V1141" s="30">
        <f t="shared" si="1984"/>
        <v>0</v>
      </c>
      <c r="W1141" s="30">
        <f t="shared" si="1984"/>
        <v>0</v>
      </c>
      <c r="X1141" s="30">
        <f t="shared" si="1984"/>
        <v>13215.346612000001</v>
      </c>
      <c r="Y1141" s="30">
        <f t="shared" si="1984"/>
        <v>566.30225600000006</v>
      </c>
      <c r="Z1141" s="30">
        <f t="shared" si="1984"/>
        <v>466.22297800000001</v>
      </c>
      <c r="AA1141" s="30">
        <f t="shared" si="1984"/>
        <v>0</v>
      </c>
      <c r="AB1141" s="30">
        <f t="shared" si="1984"/>
        <v>0</v>
      </c>
      <c r="AC1141" s="67"/>
      <c r="AD1141" s="55"/>
    </row>
    <row r="1142" spans="1:30" s="52" customFormat="1">
      <c r="A1142" s="177" t="s">
        <v>393</v>
      </c>
      <c r="B1142" s="29">
        <v>228217</v>
      </c>
      <c r="C1142" s="165">
        <f t="shared" si="1906"/>
        <v>19018.080000000002</v>
      </c>
      <c r="D1142" s="149"/>
      <c r="E1142" s="37"/>
      <c r="F1142" s="40"/>
      <c r="G1142" s="40"/>
      <c r="H1142" s="149"/>
      <c r="I1142" s="149"/>
      <c r="J1142" s="149"/>
      <c r="K1142" s="149"/>
      <c r="L1142" s="40"/>
      <c r="M1142" s="149"/>
      <c r="N1142" s="149"/>
      <c r="O1142" s="149"/>
      <c r="P1142" s="149">
        <v>7.9000000000000008E-3</v>
      </c>
      <c r="Q1142" s="149">
        <v>0.12820000000000001</v>
      </c>
      <c r="R1142" s="149"/>
      <c r="S1142" s="149">
        <v>1.18E-2</v>
      </c>
      <c r="T1142" s="149">
        <v>0.51080000000000003</v>
      </c>
      <c r="U1142" s="149"/>
      <c r="V1142" s="149">
        <v>5.7000000000000002E-3</v>
      </c>
      <c r="W1142" s="149"/>
      <c r="X1142" s="149">
        <v>0.31459999999999999</v>
      </c>
      <c r="Y1142" s="149">
        <v>1.2500000000000001E-2</v>
      </c>
      <c r="Z1142" s="149">
        <v>8.5000000000000006E-3</v>
      </c>
      <c r="AA1142" s="149"/>
      <c r="AB1142" s="149"/>
      <c r="AC1142" s="67"/>
      <c r="AD1142" s="55"/>
    </row>
    <row r="1143" spans="1:30" s="52" customFormat="1">
      <c r="A1143" s="105"/>
      <c r="B1143" s="24"/>
      <c r="C1143" s="165"/>
      <c r="D1143" s="30">
        <f t="shared" ref="D1143" si="1985">$C1142*D1142</f>
        <v>0</v>
      </c>
      <c r="E1143" s="30">
        <f t="shared" ref="E1143" si="1986">$C1142*E1142</f>
        <v>0</v>
      </c>
      <c r="F1143" s="30">
        <f t="shared" ref="F1143:AB1143" si="1987">$C1142*F1142</f>
        <v>0</v>
      </c>
      <c r="G1143" s="30">
        <f t="shared" si="1987"/>
        <v>0</v>
      </c>
      <c r="H1143" s="30">
        <f t="shared" si="1987"/>
        <v>0</v>
      </c>
      <c r="I1143" s="30">
        <f t="shared" si="1987"/>
        <v>0</v>
      </c>
      <c r="J1143" s="30">
        <f t="shared" si="1987"/>
        <v>0</v>
      </c>
      <c r="K1143" s="30">
        <f t="shared" si="1987"/>
        <v>0</v>
      </c>
      <c r="L1143" s="30">
        <f t="shared" si="1987"/>
        <v>0</v>
      </c>
      <c r="M1143" s="30">
        <f t="shared" si="1987"/>
        <v>0</v>
      </c>
      <c r="N1143" s="30">
        <f t="shared" si="1987"/>
        <v>0</v>
      </c>
      <c r="O1143" s="30">
        <f t="shared" si="1987"/>
        <v>0</v>
      </c>
      <c r="P1143" s="30">
        <f t="shared" si="1987"/>
        <v>150.24283200000002</v>
      </c>
      <c r="Q1143" s="30">
        <f t="shared" si="1987"/>
        <v>2438.1178560000003</v>
      </c>
      <c r="R1143" s="30">
        <f t="shared" si="1987"/>
        <v>0</v>
      </c>
      <c r="S1143" s="30">
        <f t="shared" si="1987"/>
        <v>224.41334400000002</v>
      </c>
      <c r="T1143" s="30">
        <f t="shared" si="1987"/>
        <v>9714.4352640000016</v>
      </c>
      <c r="U1143" s="30">
        <f t="shared" si="1987"/>
        <v>0</v>
      </c>
      <c r="V1143" s="30">
        <f t="shared" si="1987"/>
        <v>108.40305600000002</v>
      </c>
      <c r="W1143" s="30">
        <f t="shared" si="1987"/>
        <v>0</v>
      </c>
      <c r="X1143" s="30">
        <f t="shared" si="1987"/>
        <v>5983.0879680000007</v>
      </c>
      <c r="Y1143" s="30">
        <f t="shared" si="1987"/>
        <v>237.72600000000003</v>
      </c>
      <c r="Z1143" s="30">
        <f t="shared" si="1987"/>
        <v>161.65368000000004</v>
      </c>
      <c r="AA1143" s="30">
        <f t="shared" si="1987"/>
        <v>0</v>
      </c>
      <c r="AB1143" s="30">
        <f t="shared" si="1987"/>
        <v>0</v>
      </c>
      <c r="AC1143" s="67"/>
      <c r="AD1143" s="55"/>
    </row>
    <row r="1144" spans="1:30" s="52" customFormat="1">
      <c r="A1144" s="96" t="s">
        <v>394</v>
      </c>
      <c r="B1144" s="29">
        <f xml:space="preserve"> 747580/2</f>
        <v>373790</v>
      </c>
      <c r="C1144" s="165">
        <f t="shared" si="1906"/>
        <v>31149.17</v>
      </c>
      <c r="D1144" s="38">
        <v>1.6500000000000001E-2</v>
      </c>
      <c r="E1144" s="38">
        <v>0.1368</v>
      </c>
      <c r="F1144" s="38">
        <v>5.7599999999999998E-2</v>
      </c>
      <c r="G1144" s="38">
        <v>8.0399999999999999E-2</v>
      </c>
      <c r="H1144" s="38">
        <v>4.1099999999999998E-2</v>
      </c>
      <c r="I1144" s="38">
        <v>0.13389999999999999</v>
      </c>
      <c r="J1144" s="38">
        <v>2.12E-2</v>
      </c>
      <c r="K1144" s="38">
        <v>3.2500000000000001E-2</v>
      </c>
      <c r="L1144" s="38">
        <v>1.7100000000000001E-2</v>
      </c>
      <c r="M1144" s="38">
        <v>2.5999999999999999E-2</v>
      </c>
      <c r="N1144" s="38">
        <v>0.13320000000000001</v>
      </c>
      <c r="O1144" s="38">
        <v>1.89E-2</v>
      </c>
      <c r="P1144" s="38">
        <v>0</v>
      </c>
      <c r="Q1144" s="38">
        <v>3.8600000000000002E-2</v>
      </c>
      <c r="R1144" s="38">
        <v>1.9E-2</v>
      </c>
      <c r="S1144" s="38">
        <v>4.1999999999999997E-3</v>
      </c>
      <c r="T1144" s="38">
        <v>5.3999999999999999E-2</v>
      </c>
      <c r="U1144" s="38">
        <v>1.78E-2</v>
      </c>
      <c r="V1144" s="38">
        <v>3.6700000000000003E-2</v>
      </c>
      <c r="W1144" s="38">
        <v>4.7199999999999999E-2</v>
      </c>
      <c r="X1144" s="38">
        <v>6.3899999999999998E-2</v>
      </c>
      <c r="Y1144" s="38">
        <v>2.5999999999999999E-3</v>
      </c>
      <c r="Z1144" s="5">
        <v>0</v>
      </c>
      <c r="AA1144" s="5">
        <v>8.0000000000000004E-4</v>
      </c>
      <c r="AB1144" s="5">
        <v>0</v>
      </c>
      <c r="AC1144" s="67"/>
      <c r="AD1144" s="55"/>
    </row>
    <row r="1145" spans="1:30" s="52" customFormat="1">
      <c r="A1145" s="97"/>
      <c r="B1145" s="30"/>
      <c r="C1145" s="165"/>
      <c r="D1145" s="6">
        <f t="shared" ref="D1145" si="1988">$C1144*D1144</f>
        <v>513.96130500000004</v>
      </c>
      <c r="E1145" s="6">
        <f t="shared" ref="E1145" si="1989">$C1144*E1144</f>
        <v>4261.2064559999999</v>
      </c>
      <c r="F1145" s="6">
        <f t="shared" ref="F1145:AB1145" si="1990">$C1144*F1144</f>
        <v>1794.1921919999997</v>
      </c>
      <c r="G1145" s="6">
        <f t="shared" si="1990"/>
        <v>2504.3932679999998</v>
      </c>
      <c r="H1145" s="6">
        <f t="shared" si="1990"/>
        <v>1280.2308869999999</v>
      </c>
      <c r="I1145" s="6">
        <f t="shared" si="1990"/>
        <v>4170.8738629999998</v>
      </c>
      <c r="J1145" s="6">
        <f t="shared" si="1990"/>
        <v>660.36240399999997</v>
      </c>
      <c r="K1145" s="6">
        <f t="shared" si="1990"/>
        <v>1012.348025</v>
      </c>
      <c r="L1145" s="6">
        <f t="shared" si="1990"/>
        <v>532.65080699999999</v>
      </c>
      <c r="M1145" s="6">
        <f t="shared" si="1990"/>
        <v>809.87841999999989</v>
      </c>
      <c r="N1145" s="6">
        <f t="shared" si="1990"/>
        <v>4149.0694439999997</v>
      </c>
      <c r="O1145" s="6">
        <f t="shared" si="1990"/>
        <v>588.71931299999994</v>
      </c>
      <c r="P1145" s="6">
        <f t="shared" si="1990"/>
        <v>0</v>
      </c>
      <c r="Q1145" s="6">
        <f t="shared" si="1990"/>
        <v>1202.357962</v>
      </c>
      <c r="R1145" s="6">
        <f t="shared" si="1990"/>
        <v>591.83422999999993</v>
      </c>
      <c r="S1145" s="6">
        <f t="shared" si="1990"/>
        <v>130.82651399999997</v>
      </c>
      <c r="T1145" s="6">
        <f t="shared" si="1990"/>
        <v>1682.0551799999998</v>
      </c>
      <c r="U1145" s="6">
        <f t="shared" si="1990"/>
        <v>554.45522599999993</v>
      </c>
      <c r="V1145" s="6">
        <f t="shared" si="1990"/>
        <v>1143.1745390000001</v>
      </c>
      <c r="W1145" s="6">
        <f t="shared" si="1990"/>
        <v>1470.240824</v>
      </c>
      <c r="X1145" s="6">
        <f t="shared" si="1990"/>
        <v>1990.4319629999998</v>
      </c>
      <c r="Y1145" s="6">
        <f t="shared" si="1990"/>
        <v>80.987841999999986</v>
      </c>
      <c r="Z1145" s="6">
        <f t="shared" si="1990"/>
        <v>0</v>
      </c>
      <c r="AA1145" s="6">
        <f t="shared" si="1990"/>
        <v>24.919336000000001</v>
      </c>
      <c r="AB1145" s="6">
        <f t="shared" si="1990"/>
        <v>0</v>
      </c>
      <c r="AC1145" s="67"/>
      <c r="AD1145" s="55"/>
    </row>
    <row r="1146" spans="1:30" s="52" customFormat="1">
      <c r="A1146" s="96" t="s">
        <v>465</v>
      </c>
      <c r="B1146" s="29">
        <f xml:space="preserve"> 747580/2</f>
        <v>373790</v>
      </c>
      <c r="C1146" s="165">
        <f t="shared" si="1906"/>
        <v>31149.17</v>
      </c>
      <c r="D1146" s="5">
        <v>5.8200000000000002E-2</v>
      </c>
      <c r="E1146" s="5"/>
      <c r="F1146" s="5"/>
      <c r="G1146" s="5"/>
      <c r="H1146" s="5"/>
      <c r="I1146" s="5"/>
      <c r="J1146" s="5"/>
      <c r="K1146" s="5"/>
      <c r="L1146" s="5"/>
      <c r="M1146" s="5">
        <v>6.7400000000000002E-2</v>
      </c>
      <c r="N1146" s="5"/>
      <c r="O1146" s="5"/>
      <c r="P1146" s="5"/>
      <c r="Q1146" s="5">
        <v>0.1358</v>
      </c>
      <c r="R1146" s="5"/>
      <c r="S1146" s="5">
        <v>3.2000000000000002E-3</v>
      </c>
      <c r="T1146" s="5">
        <v>0.47420000000000001</v>
      </c>
      <c r="U1146" s="5"/>
      <c r="V1146" s="5"/>
      <c r="W1146" s="5"/>
      <c r="X1146" s="5">
        <v>0.25109999999999999</v>
      </c>
      <c r="Y1146" s="5">
        <v>1.01E-2</v>
      </c>
      <c r="Z1146" s="5"/>
      <c r="AA1146" s="5"/>
      <c r="AB1146" s="5"/>
      <c r="AC1146" s="67"/>
      <c r="AD1146" s="55"/>
    </row>
    <row r="1147" spans="1:30" s="52" customFormat="1">
      <c r="A1147" s="97"/>
      <c r="B1147" s="12"/>
      <c r="C1147" s="165"/>
      <c r="D1147" s="6">
        <f t="shared" ref="D1147" si="1991">$C1146*D1146</f>
        <v>1812.8816939999999</v>
      </c>
      <c r="E1147" s="6">
        <f t="shared" ref="E1147" si="1992">$C1146*E1146</f>
        <v>0</v>
      </c>
      <c r="F1147" s="6">
        <f t="shared" ref="F1147:O1147" si="1993">$C1146*F1146</f>
        <v>0</v>
      </c>
      <c r="G1147" s="6">
        <f t="shared" si="1993"/>
        <v>0</v>
      </c>
      <c r="H1147" s="6">
        <f t="shared" si="1993"/>
        <v>0</v>
      </c>
      <c r="I1147" s="6">
        <f t="shared" si="1993"/>
        <v>0</v>
      </c>
      <c r="J1147" s="6">
        <f t="shared" si="1993"/>
        <v>0</v>
      </c>
      <c r="K1147" s="6">
        <f t="shared" si="1993"/>
        <v>0</v>
      </c>
      <c r="L1147" s="6">
        <f t="shared" si="1993"/>
        <v>0</v>
      </c>
      <c r="M1147" s="6">
        <f t="shared" si="1993"/>
        <v>2099.4540579999998</v>
      </c>
      <c r="N1147" s="6">
        <f t="shared" si="1993"/>
        <v>0</v>
      </c>
      <c r="O1147" s="6">
        <f t="shared" si="1993"/>
        <v>0</v>
      </c>
      <c r="P1147" s="6">
        <f t="shared" ref="P1147" si="1994">$C1146*P1146</f>
        <v>0</v>
      </c>
      <c r="Q1147" s="6">
        <f t="shared" ref="Q1147" si="1995">$C1146*Q1146</f>
        <v>4230.0572860000002</v>
      </c>
      <c r="R1147" s="6">
        <f t="shared" ref="R1147:AB1147" si="1996">$C1146*R1146</f>
        <v>0</v>
      </c>
      <c r="S1147" s="6">
        <f t="shared" si="1996"/>
        <v>99.677344000000005</v>
      </c>
      <c r="T1147" s="6">
        <f t="shared" si="1996"/>
        <v>14770.936414</v>
      </c>
      <c r="U1147" s="6">
        <f t="shared" si="1996"/>
        <v>0</v>
      </c>
      <c r="V1147" s="6">
        <f t="shared" si="1996"/>
        <v>0</v>
      </c>
      <c r="W1147" s="6">
        <f t="shared" si="1996"/>
        <v>0</v>
      </c>
      <c r="X1147" s="6">
        <f t="shared" si="1996"/>
        <v>7821.5565869999991</v>
      </c>
      <c r="Y1147" s="6">
        <f t="shared" si="1996"/>
        <v>314.60661699999997</v>
      </c>
      <c r="Z1147" s="6">
        <f t="shared" si="1996"/>
        <v>0</v>
      </c>
      <c r="AA1147" s="6">
        <f t="shared" si="1996"/>
        <v>0</v>
      </c>
      <c r="AB1147" s="6">
        <f t="shared" si="1996"/>
        <v>0</v>
      </c>
      <c r="AC1147" s="67"/>
      <c r="AD1147" s="55"/>
    </row>
    <row r="1148" spans="1:30" s="52" customFormat="1">
      <c r="A1148" s="96" t="s">
        <v>395</v>
      </c>
      <c r="B1148" s="29">
        <v>561301</v>
      </c>
      <c r="C1148" s="165">
        <f t="shared" si="1906"/>
        <v>46775.08</v>
      </c>
      <c r="D1148" s="10">
        <v>0.14199999999999999</v>
      </c>
      <c r="E1148" s="37"/>
      <c r="F1148" s="5"/>
      <c r="G1148" s="5"/>
      <c r="H1148" s="10"/>
      <c r="I1148" s="10"/>
      <c r="J1148" s="10"/>
      <c r="K1148" s="10"/>
      <c r="L1148" s="5"/>
      <c r="M1148" s="10">
        <v>0.24390000000000001</v>
      </c>
      <c r="N1148" s="10"/>
      <c r="O1148" s="10"/>
      <c r="P1148" s="10"/>
      <c r="Q1148" s="10"/>
      <c r="R1148" s="10"/>
      <c r="S1148" s="10"/>
      <c r="T1148" s="10">
        <v>0.57940000000000003</v>
      </c>
      <c r="U1148" s="10"/>
      <c r="V1148" s="10"/>
      <c r="W1148" s="10"/>
      <c r="X1148" s="10">
        <v>3.4700000000000002E-2</v>
      </c>
      <c r="Y1148" s="10"/>
      <c r="Z1148" s="10"/>
      <c r="AA1148" s="10"/>
      <c r="AB1148" s="10"/>
      <c r="AC1148" s="67"/>
      <c r="AD1148" s="55"/>
    </row>
    <row r="1149" spans="1:30" s="52" customFormat="1">
      <c r="A1149" s="105"/>
      <c r="B1149" s="24"/>
      <c r="C1149" s="165"/>
      <c r="D1149" s="30">
        <f t="shared" ref="D1149" si="1997">$C1148*D1148</f>
        <v>6642.0613599999997</v>
      </c>
      <c r="E1149" s="30">
        <f t="shared" ref="E1149" si="1998">$C1148*E1148</f>
        <v>0</v>
      </c>
      <c r="F1149" s="30">
        <f t="shared" ref="F1149:AB1149" si="1999">$C1148*F1148</f>
        <v>0</v>
      </c>
      <c r="G1149" s="30">
        <f t="shared" si="1999"/>
        <v>0</v>
      </c>
      <c r="H1149" s="30">
        <f t="shared" si="1999"/>
        <v>0</v>
      </c>
      <c r="I1149" s="30">
        <f t="shared" si="1999"/>
        <v>0</v>
      </c>
      <c r="J1149" s="30">
        <f t="shared" si="1999"/>
        <v>0</v>
      </c>
      <c r="K1149" s="30">
        <f t="shared" si="1999"/>
        <v>0</v>
      </c>
      <c r="L1149" s="30">
        <f t="shared" si="1999"/>
        <v>0</v>
      </c>
      <c r="M1149" s="30">
        <f t="shared" si="1999"/>
        <v>11408.442012000001</v>
      </c>
      <c r="N1149" s="30">
        <f t="shared" si="1999"/>
        <v>0</v>
      </c>
      <c r="O1149" s="30">
        <f t="shared" si="1999"/>
        <v>0</v>
      </c>
      <c r="P1149" s="30">
        <f t="shared" si="1999"/>
        <v>0</v>
      </c>
      <c r="Q1149" s="30">
        <f t="shared" si="1999"/>
        <v>0</v>
      </c>
      <c r="R1149" s="30">
        <f t="shared" si="1999"/>
        <v>0</v>
      </c>
      <c r="S1149" s="30">
        <f t="shared" si="1999"/>
        <v>0</v>
      </c>
      <c r="T1149" s="30">
        <f t="shared" si="1999"/>
        <v>27101.481352000003</v>
      </c>
      <c r="U1149" s="30">
        <f t="shared" si="1999"/>
        <v>0</v>
      </c>
      <c r="V1149" s="30">
        <f t="shared" si="1999"/>
        <v>0</v>
      </c>
      <c r="W1149" s="30">
        <f t="shared" si="1999"/>
        <v>0</v>
      </c>
      <c r="X1149" s="30">
        <f t="shared" si="1999"/>
        <v>1623.0952760000002</v>
      </c>
      <c r="Y1149" s="30">
        <f t="shared" si="1999"/>
        <v>0</v>
      </c>
      <c r="Z1149" s="30">
        <f t="shared" si="1999"/>
        <v>0</v>
      </c>
      <c r="AA1149" s="30">
        <f t="shared" si="1999"/>
        <v>0</v>
      </c>
      <c r="AB1149" s="30">
        <f t="shared" si="1999"/>
        <v>0</v>
      </c>
      <c r="AC1149" s="67"/>
      <c r="AD1149" s="55"/>
    </row>
    <row r="1150" spans="1:30" s="52" customFormat="1">
      <c r="A1150" s="96" t="s">
        <v>489</v>
      </c>
      <c r="B1150" s="29">
        <v>1586968</v>
      </c>
      <c r="C1150" s="165">
        <f t="shared" si="1906"/>
        <v>132247.32999999999</v>
      </c>
      <c r="D1150" s="149">
        <v>3.9699999999999999E-2</v>
      </c>
      <c r="E1150" s="37">
        <v>5.7700000000000001E-2</v>
      </c>
      <c r="F1150" s="40">
        <v>4.2700000000000002E-2</v>
      </c>
      <c r="G1150" s="40">
        <v>6.1499999999999999E-2</v>
      </c>
      <c r="H1150" s="149">
        <v>1.6299999999999999E-2</v>
      </c>
      <c r="I1150" s="149">
        <v>7.1999999999999998E-3</v>
      </c>
      <c r="J1150" s="149">
        <v>1.06E-2</v>
      </c>
      <c r="K1150" s="149">
        <v>1.9800000000000002E-2</v>
      </c>
      <c r="L1150" s="40">
        <v>2.2499999999999999E-2</v>
      </c>
      <c r="M1150" s="149">
        <v>0.1429</v>
      </c>
      <c r="N1150" s="149">
        <v>3.5000000000000001E-3</v>
      </c>
      <c r="O1150" s="149">
        <v>3.8999999999999998E-3</v>
      </c>
      <c r="P1150" s="149">
        <v>9.5999999999999992E-3</v>
      </c>
      <c r="Q1150" s="149">
        <v>6.8400000000000002E-2</v>
      </c>
      <c r="R1150" s="149">
        <v>3.2899999999999999E-2</v>
      </c>
      <c r="S1150" s="149">
        <v>2.1399999999999999E-2</v>
      </c>
      <c r="T1150" s="149">
        <v>0.16420000000000001</v>
      </c>
      <c r="U1150" s="149">
        <v>3.9399999999999998E-2</v>
      </c>
      <c r="V1150" s="149"/>
      <c r="W1150" s="149">
        <v>8.3199999999999996E-2</v>
      </c>
      <c r="X1150" s="149">
        <v>0.14130000000000001</v>
      </c>
      <c r="Y1150" s="149">
        <v>4.4000000000000003E-3</v>
      </c>
      <c r="Z1150" s="149">
        <v>6.8999999999999999E-3</v>
      </c>
      <c r="AA1150" s="149"/>
      <c r="AB1150" s="149"/>
      <c r="AC1150" s="67"/>
      <c r="AD1150" s="55"/>
    </row>
    <row r="1151" spans="1:30" s="52" customFormat="1">
      <c r="A1151" s="105"/>
      <c r="B1151" s="24"/>
      <c r="C1151" s="165"/>
      <c r="D1151" s="30">
        <f>$C1150*D1150</f>
        <v>5250.2190009999995</v>
      </c>
      <c r="E1151" s="30">
        <f t="shared" ref="E1151" si="2000">$C1150*E1150</f>
        <v>7630.6709409999994</v>
      </c>
      <c r="F1151" s="30">
        <f t="shared" ref="F1151" si="2001">$C1150*F1150</f>
        <v>5646.9609909999999</v>
      </c>
      <c r="G1151" s="30">
        <f t="shared" ref="G1151:AB1151" si="2002">$C1150*G1150</f>
        <v>8133.2107949999991</v>
      </c>
      <c r="H1151" s="30">
        <f t="shared" si="2002"/>
        <v>2155.6314789999997</v>
      </c>
      <c r="I1151" s="30">
        <f t="shared" si="2002"/>
        <v>952.18077599999992</v>
      </c>
      <c r="J1151" s="30">
        <f t="shared" si="2002"/>
        <v>1401.821698</v>
      </c>
      <c r="K1151" s="30">
        <f t="shared" si="2002"/>
        <v>2618.4971340000002</v>
      </c>
      <c r="L1151" s="30">
        <f t="shared" si="2002"/>
        <v>2975.5649249999997</v>
      </c>
      <c r="M1151" s="30">
        <f t="shared" si="2002"/>
        <v>18898.143456999998</v>
      </c>
      <c r="N1151" s="30">
        <f t="shared" si="2002"/>
        <v>462.86565499999995</v>
      </c>
      <c r="O1151" s="30">
        <f t="shared" si="2002"/>
        <v>515.76458699999989</v>
      </c>
      <c r="P1151" s="30">
        <f t="shared" si="2002"/>
        <v>1269.5743679999998</v>
      </c>
      <c r="Q1151" s="30">
        <f t="shared" si="2002"/>
        <v>9045.7173719999992</v>
      </c>
      <c r="R1151" s="30">
        <f t="shared" si="2002"/>
        <v>4350.9371569999994</v>
      </c>
      <c r="S1151" s="30">
        <f t="shared" si="2002"/>
        <v>2830.0928619999995</v>
      </c>
      <c r="T1151" s="30">
        <f t="shared" si="2002"/>
        <v>21715.011586000001</v>
      </c>
      <c r="U1151" s="30">
        <f t="shared" si="2002"/>
        <v>5210.5448019999994</v>
      </c>
      <c r="V1151" s="30">
        <f t="shared" si="2002"/>
        <v>0</v>
      </c>
      <c r="W1151" s="30">
        <f t="shared" si="2002"/>
        <v>11002.977855999998</v>
      </c>
      <c r="X1151" s="30">
        <f t="shared" si="2002"/>
        <v>18686.547728999998</v>
      </c>
      <c r="Y1151" s="30">
        <f t="shared" si="2002"/>
        <v>581.88825199999997</v>
      </c>
      <c r="Z1151" s="30">
        <f t="shared" si="2002"/>
        <v>912.50657699999988</v>
      </c>
      <c r="AA1151" s="30">
        <f t="shared" si="2002"/>
        <v>0</v>
      </c>
      <c r="AB1151" s="30">
        <f t="shared" si="2002"/>
        <v>0</v>
      </c>
      <c r="AC1151" s="67"/>
      <c r="AD1151" s="55"/>
    </row>
    <row r="1152" spans="1:30" s="52" customFormat="1">
      <c r="A1152" s="96" t="s">
        <v>535</v>
      </c>
      <c r="B1152" s="29">
        <f xml:space="preserve"> 106501/2</f>
        <v>53250.5</v>
      </c>
      <c r="C1152" s="165">
        <f t="shared" si="1906"/>
        <v>4437.54</v>
      </c>
      <c r="D1152" s="38">
        <v>1.6500000000000001E-2</v>
      </c>
      <c r="E1152" s="38">
        <v>0.1368</v>
      </c>
      <c r="F1152" s="38">
        <v>5.7599999999999998E-2</v>
      </c>
      <c r="G1152" s="38">
        <v>8.0399999999999999E-2</v>
      </c>
      <c r="H1152" s="38">
        <v>4.1099999999999998E-2</v>
      </c>
      <c r="I1152" s="38">
        <v>0.13389999999999999</v>
      </c>
      <c r="J1152" s="38">
        <v>2.12E-2</v>
      </c>
      <c r="K1152" s="38">
        <v>3.2500000000000001E-2</v>
      </c>
      <c r="L1152" s="38">
        <v>1.7100000000000001E-2</v>
      </c>
      <c r="M1152" s="38">
        <v>2.5999999999999999E-2</v>
      </c>
      <c r="N1152" s="38">
        <v>0.13320000000000001</v>
      </c>
      <c r="O1152" s="38">
        <v>1.89E-2</v>
      </c>
      <c r="P1152" s="38">
        <v>0</v>
      </c>
      <c r="Q1152" s="38">
        <v>3.8600000000000002E-2</v>
      </c>
      <c r="R1152" s="38">
        <v>1.9E-2</v>
      </c>
      <c r="S1152" s="38">
        <v>4.1999999999999997E-3</v>
      </c>
      <c r="T1152" s="38">
        <v>5.3999999999999999E-2</v>
      </c>
      <c r="U1152" s="38">
        <v>1.78E-2</v>
      </c>
      <c r="V1152" s="38">
        <v>3.6700000000000003E-2</v>
      </c>
      <c r="W1152" s="38">
        <v>4.7199999999999999E-2</v>
      </c>
      <c r="X1152" s="38">
        <v>6.3899999999999998E-2</v>
      </c>
      <c r="Y1152" s="38">
        <v>2.5999999999999999E-3</v>
      </c>
      <c r="Z1152" s="5">
        <v>0</v>
      </c>
      <c r="AA1152" s="5">
        <v>8.0000000000000004E-4</v>
      </c>
      <c r="AB1152" s="5">
        <v>0</v>
      </c>
      <c r="AC1152" s="67"/>
      <c r="AD1152" s="55"/>
    </row>
    <row r="1153" spans="1:30" s="52" customFormat="1">
      <c r="A1153" s="105"/>
      <c r="B1153" s="24"/>
      <c r="C1153" s="165"/>
      <c r="D1153" s="30">
        <f t="shared" ref="D1153" si="2003">$C1152*D1152</f>
        <v>73.219409999999996</v>
      </c>
      <c r="E1153" s="30">
        <f t="shared" ref="E1153" si="2004">$C1152*E1152</f>
        <v>607.05547200000001</v>
      </c>
      <c r="F1153" s="30">
        <f t="shared" ref="F1153:AB1153" si="2005">$C1152*F1152</f>
        <v>255.602304</v>
      </c>
      <c r="G1153" s="30">
        <f t="shared" si="2005"/>
        <v>356.77821599999999</v>
      </c>
      <c r="H1153" s="30">
        <f t="shared" si="2005"/>
        <v>182.38289399999999</v>
      </c>
      <c r="I1153" s="30">
        <f t="shared" si="2005"/>
        <v>594.18660599999998</v>
      </c>
      <c r="J1153" s="30">
        <f t="shared" si="2005"/>
        <v>94.075847999999993</v>
      </c>
      <c r="K1153" s="30">
        <f t="shared" si="2005"/>
        <v>144.22005000000001</v>
      </c>
      <c r="L1153" s="30">
        <f t="shared" si="2005"/>
        <v>75.881934000000001</v>
      </c>
      <c r="M1153" s="30">
        <f t="shared" si="2005"/>
        <v>115.37603999999999</v>
      </c>
      <c r="N1153" s="30">
        <f t="shared" si="2005"/>
        <v>591.08032800000001</v>
      </c>
      <c r="O1153" s="30">
        <f t="shared" si="2005"/>
        <v>83.869506000000001</v>
      </c>
      <c r="P1153" s="30">
        <f t="shared" si="2005"/>
        <v>0</v>
      </c>
      <c r="Q1153" s="30">
        <f t="shared" si="2005"/>
        <v>171.28904400000002</v>
      </c>
      <c r="R1153" s="30">
        <f t="shared" si="2005"/>
        <v>84.31326</v>
      </c>
      <c r="S1153" s="30">
        <f t="shared" si="2005"/>
        <v>18.637667999999998</v>
      </c>
      <c r="T1153" s="30">
        <f t="shared" si="2005"/>
        <v>239.62716</v>
      </c>
      <c r="U1153" s="30">
        <f t="shared" si="2005"/>
        <v>78.988212000000004</v>
      </c>
      <c r="V1153" s="30">
        <f t="shared" si="2005"/>
        <v>162.85771800000001</v>
      </c>
      <c r="W1153" s="30">
        <f t="shared" si="2005"/>
        <v>209.451888</v>
      </c>
      <c r="X1153" s="30">
        <f t="shared" si="2005"/>
        <v>283.558806</v>
      </c>
      <c r="Y1153" s="30">
        <f t="shared" si="2005"/>
        <v>11.537604</v>
      </c>
      <c r="Z1153" s="30">
        <f t="shared" si="2005"/>
        <v>0</v>
      </c>
      <c r="AA1153" s="30">
        <f t="shared" si="2005"/>
        <v>3.5500320000000003</v>
      </c>
      <c r="AB1153" s="30">
        <f t="shared" si="2005"/>
        <v>0</v>
      </c>
      <c r="AC1153" s="67"/>
      <c r="AD1153" s="55"/>
    </row>
    <row r="1154" spans="1:30" s="52" customFormat="1">
      <c r="A1154" s="96" t="s">
        <v>536</v>
      </c>
      <c r="B1154" s="29">
        <f xml:space="preserve"> 106501/2</f>
        <v>53250.5</v>
      </c>
      <c r="C1154" s="165">
        <f t="shared" si="1906"/>
        <v>4437.54</v>
      </c>
      <c r="D1154" s="38">
        <v>0</v>
      </c>
      <c r="E1154" s="38"/>
      <c r="F1154" s="38">
        <v>3.9399999999999998E-2</v>
      </c>
      <c r="G1154" s="38">
        <v>2.9999999999999997E-4</v>
      </c>
      <c r="H1154" s="38">
        <v>0.20780000000000001</v>
      </c>
      <c r="I1154" s="38"/>
      <c r="J1154" s="38"/>
      <c r="K1154" s="38"/>
      <c r="L1154" s="38">
        <v>1E-4</v>
      </c>
      <c r="M1154" s="38">
        <v>2.0000000000000001E-4</v>
      </c>
      <c r="N1154" s="38">
        <v>0.3175</v>
      </c>
      <c r="O1154" s="38"/>
      <c r="P1154" s="38"/>
      <c r="Q1154" s="38">
        <v>6.9900000000000004E-2</v>
      </c>
      <c r="R1154" s="38"/>
      <c r="S1154" s="38">
        <v>8.0000000000000002E-3</v>
      </c>
      <c r="T1154" s="38">
        <v>9.7999999999999997E-3</v>
      </c>
      <c r="U1154" s="38"/>
      <c r="V1154" s="38">
        <v>0.17519999999999999</v>
      </c>
      <c r="W1154" s="38">
        <v>2.69E-2</v>
      </c>
      <c r="X1154" s="38">
        <v>0.13930000000000001</v>
      </c>
      <c r="Y1154" s="38">
        <v>5.5999999999999999E-3</v>
      </c>
      <c r="Z1154" s="5"/>
      <c r="AA1154" s="5"/>
      <c r="AB1154" s="5"/>
      <c r="AC1154" s="67"/>
      <c r="AD1154" s="55"/>
    </row>
    <row r="1155" spans="1:30" s="52" customFormat="1">
      <c r="A1155" s="105"/>
      <c r="B1155" s="24"/>
      <c r="C1155" s="85"/>
      <c r="D1155" s="30">
        <f>$C1154*D1154</f>
        <v>0</v>
      </c>
      <c r="E1155" s="30">
        <f t="shared" ref="E1155" si="2006">$C1154*E1154</f>
        <v>0</v>
      </c>
      <c r="F1155" s="30">
        <f t="shared" ref="F1155" si="2007">$C1154*F1154</f>
        <v>174.83907599999998</v>
      </c>
      <c r="G1155" s="30">
        <f t="shared" ref="G1155:AB1155" si="2008">$C1154*G1154</f>
        <v>1.3312619999999999</v>
      </c>
      <c r="H1155" s="30">
        <f t="shared" si="2008"/>
        <v>922.120812</v>
      </c>
      <c r="I1155" s="30">
        <f t="shared" si="2008"/>
        <v>0</v>
      </c>
      <c r="J1155" s="30">
        <f t="shared" si="2008"/>
        <v>0</v>
      </c>
      <c r="K1155" s="30">
        <f t="shared" si="2008"/>
        <v>0</v>
      </c>
      <c r="L1155" s="30">
        <f t="shared" si="2008"/>
        <v>0.44375400000000004</v>
      </c>
      <c r="M1155" s="30">
        <f t="shared" si="2008"/>
        <v>0.88750800000000007</v>
      </c>
      <c r="N1155" s="30">
        <f t="shared" si="2008"/>
        <v>1408.91895</v>
      </c>
      <c r="O1155" s="30">
        <f t="shared" si="2008"/>
        <v>0</v>
      </c>
      <c r="P1155" s="30">
        <f t="shared" si="2008"/>
        <v>0</v>
      </c>
      <c r="Q1155" s="30">
        <f t="shared" si="2008"/>
        <v>310.18404600000002</v>
      </c>
      <c r="R1155" s="30">
        <f t="shared" si="2008"/>
        <v>0</v>
      </c>
      <c r="S1155" s="30">
        <f t="shared" si="2008"/>
        <v>35.500320000000002</v>
      </c>
      <c r="T1155" s="30">
        <f t="shared" si="2008"/>
        <v>43.487891999999995</v>
      </c>
      <c r="U1155" s="30">
        <f t="shared" si="2008"/>
        <v>0</v>
      </c>
      <c r="V1155" s="30">
        <f t="shared" si="2008"/>
        <v>777.45700799999997</v>
      </c>
      <c r="W1155" s="30">
        <f t="shared" si="2008"/>
        <v>119.369826</v>
      </c>
      <c r="X1155" s="30">
        <f t="shared" si="2008"/>
        <v>618.14932199999998</v>
      </c>
      <c r="Y1155" s="30">
        <f t="shared" si="2008"/>
        <v>24.850224000000001</v>
      </c>
      <c r="Z1155" s="30">
        <f t="shared" si="2008"/>
        <v>0</v>
      </c>
      <c r="AA1155" s="30">
        <f t="shared" si="2008"/>
        <v>0</v>
      </c>
      <c r="AB1155" s="30">
        <f t="shared" si="2008"/>
        <v>0</v>
      </c>
      <c r="AC1155" s="67"/>
      <c r="AD1155" s="55"/>
    </row>
    <row r="1156" spans="1:30" s="52" customFormat="1">
      <c r="A1156" s="50" t="s">
        <v>50</v>
      </c>
      <c r="B1156" s="33">
        <f>SUM(B1094:B1154)</f>
        <v>32544070</v>
      </c>
      <c r="C1156" s="51">
        <f>SUM(C1094:C1154)</f>
        <v>2712005.8100000005</v>
      </c>
      <c r="D1156" s="51">
        <f>D1095+D1097+D1099+D1101+D1103+D1105+D1107+D1109+D1111+D1113+D1115+D1117+D1119+D1121+D1123+D1125+D1127+D1129+D1131+D1133+D1135+D1137+D1139+D1141+D1143+D1145+D1147+D1149+D1151+D1153+D1155</f>
        <v>116356.01357500002</v>
      </c>
      <c r="E1156" s="51">
        <f>E1095+E1097+E1099+E1101+E1103+E1105+E1107+E1109+E1111+E1113+E1115+E1117+E1119+E1121+E1123+E1125+E1127+E1129+E1131+E1133+E1135+E1137+E1139+E1141+E1143+E1145+E1147+E1149+E1151+E1153+E1155</f>
        <v>48585.593653000004</v>
      </c>
      <c r="F1156" s="51">
        <f t="shared" ref="F1156" si="2009">F1095+F1097+F1099+F1101+F1103+F1105+F1107+F1109+F1111+F1113+F1115+F1117+F1119+F1121+F1123+F1125+F1127+F1129+F1131+F1133+F1135+F1137+F1139+F1141+F1143+F1145+F1147+F1149+F1151+F1153+F1155</f>
        <v>23065.978050999998</v>
      </c>
      <c r="G1156" s="51">
        <f t="shared" ref="G1156" si="2010">G1095+G1097+G1099+G1101+G1103+G1105+G1107+G1109+G1111+G1113+G1115+G1117+G1119+G1121+G1123+G1125+G1127+G1129+G1131+G1133+G1135+G1137+G1139+G1141+G1143+G1145+G1147+G1149+G1151+G1153+G1155</f>
        <v>36770.710451999999</v>
      </c>
      <c r="H1156" s="51">
        <f t="shared" ref="H1156:AB1156" si="2011">H1095+H1097+H1099+H1101+H1103+H1105+H1107+H1109+H1111+H1113+H1115+H1117+H1119+H1121+H1123+H1125+H1127+H1129+H1131+H1133+H1135+H1137+H1139+H1141+H1143+H1145+H1147+H1149+H1151+H1153+H1155</f>
        <v>23181.483597000002</v>
      </c>
      <c r="I1156" s="51">
        <f t="shared" si="2011"/>
        <v>41038.907027000001</v>
      </c>
      <c r="J1156" s="51">
        <f t="shared" si="2011"/>
        <v>7748.6372059999994</v>
      </c>
      <c r="K1156" s="51">
        <f t="shared" si="2011"/>
        <v>12348.285058999998</v>
      </c>
      <c r="L1156" s="51">
        <f t="shared" si="2011"/>
        <v>8255.7528840000014</v>
      </c>
      <c r="M1156" s="51">
        <f t="shared" si="2011"/>
        <v>90588.104567000002</v>
      </c>
      <c r="N1156" s="51">
        <f t="shared" si="2011"/>
        <v>41748.946193000003</v>
      </c>
      <c r="O1156" s="51">
        <f t="shared" si="2011"/>
        <v>6174.0104879999999</v>
      </c>
      <c r="P1156" s="51">
        <f t="shared" si="2011"/>
        <v>7369.1935239999984</v>
      </c>
      <c r="Q1156" s="51">
        <f t="shared" si="2011"/>
        <v>96046.324728999985</v>
      </c>
      <c r="R1156" s="51">
        <f t="shared" si="2011"/>
        <v>12045.439523999999</v>
      </c>
      <c r="S1156" s="51">
        <f t="shared" si="2011"/>
        <v>11158.892920999999</v>
      </c>
      <c r="T1156" s="51">
        <f t="shared" si="2011"/>
        <v>1839263.053997</v>
      </c>
      <c r="U1156" s="51">
        <f t="shared" si="2011"/>
        <v>10539.474804000001</v>
      </c>
      <c r="V1156" s="51">
        <f t="shared" si="2011"/>
        <v>16759.111524</v>
      </c>
      <c r="W1156" s="51">
        <f t="shared" si="2011"/>
        <v>31298.979929999994</v>
      </c>
      <c r="X1156" s="51">
        <f t="shared" si="2011"/>
        <v>214783.31297400003</v>
      </c>
      <c r="Y1156" s="51">
        <f t="shared" si="2011"/>
        <v>8160.2542459999986</v>
      </c>
      <c r="Z1156" s="51">
        <f t="shared" si="2011"/>
        <v>8479.846603</v>
      </c>
      <c r="AA1156" s="51">
        <f t="shared" si="2011"/>
        <v>239.50247200000001</v>
      </c>
      <c r="AB1156" s="51">
        <f t="shared" si="2011"/>
        <v>0</v>
      </c>
      <c r="AC1156" s="67"/>
      <c r="AD1156" s="55"/>
    </row>
    <row r="1157" spans="1:30" s="52" customFormat="1">
      <c r="A1157" s="54"/>
      <c r="B1157" s="7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67"/>
      <c r="AD1157" s="55"/>
    </row>
    <row r="1158" spans="1:30" s="52" customFormat="1">
      <c r="A1158" s="54"/>
      <c r="B1158" s="7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67"/>
      <c r="AD1158" s="55"/>
    </row>
    <row r="1159" spans="1:30" s="52" customFormat="1" ht="13.8" thickBot="1">
      <c r="A1159" s="82" t="s">
        <v>365</v>
      </c>
      <c r="B1159" s="127"/>
      <c r="C1159" s="159"/>
      <c r="D1159" s="127"/>
      <c r="E1159" s="1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67"/>
      <c r="AD1159" s="55"/>
    </row>
    <row r="1160" spans="1:30" s="52" customFormat="1" ht="13.8" thickBot="1">
      <c r="A1160" s="113" t="s">
        <v>1</v>
      </c>
      <c r="B1160" s="134" t="s">
        <v>2</v>
      </c>
      <c r="C1160" s="171" t="s">
        <v>3</v>
      </c>
      <c r="D1160" s="211" t="s">
        <v>4</v>
      </c>
      <c r="E1160" s="212"/>
      <c r="F1160" s="212"/>
      <c r="G1160" s="212"/>
      <c r="H1160" s="212"/>
      <c r="I1160" s="212"/>
      <c r="J1160" s="212"/>
      <c r="K1160" s="212"/>
      <c r="L1160" s="212"/>
      <c r="M1160" s="212"/>
      <c r="N1160" s="212"/>
      <c r="O1160" s="212"/>
      <c r="P1160" s="212"/>
      <c r="Q1160" s="212"/>
      <c r="R1160" s="212"/>
      <c r="S1160" s="212"/>
      <c r="T1160" s="212"/>
      <c r="U1160" s="212"/>
      <c r="V1160" s="212"/>
      <c r="W1160" s="212"/>
      <c r="X1160" s="212"/>
      <c r="Y1160" s="212"/>
      <c r="Z1160" s="123"/>
      <c r="AA1160" s="123"/>
      <c r="AB1160" s="123"/>
      <c r="AC1160" s="67"/>
      <c r="AD1160" s="55"/>
    </row>
    <row r="1161" spans="1:30" s="52" customFormat="1">
      <c r="A1161" s="115" t="s">
        <v>5</v>
      </c>
      <c r="B1161" s="116" t="s">
        <v>6</v>
      </c>
      <c r="C1161" s="161" t="s">
        <v>6</v>
      </c>
      <c r="D1161" s="213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3"/>
      <c r="R1161" s="213"/>
      <c r="S1161" s="213"/>
      <c r="T1161" s="213"/>
      <c r="U1161" s="213"/>
      <c r="V1161" s="213"/>
      <c r="W1161" s="213"/>
      <c r="X1161" s="213"/>
      <c r="Y1161" s="213"/>
      <c r="Z1161" s="116" t="s">
        <v>7</v>
      </c>
      <c r="AA1161" s="116"/>
      <c r="AB1161" s="116"/>
      <c r="AC1161" s="67"/>
      <c r="AD1161" s="55"/>
    </row>
    <row r="1162" spans="1:30" s="52" customFormat="1">
      <c r="A1162" s="115" t="s">
        <v>8</v>
      </c>
      <c r="B1162" s="116" t="s">
        <v>9</v>
      </c>
      <c r="C1162" s="161" t="s">
        <v>9</v>
      </c>
      <c r="D1162" s="120" t="s">
        <v>10</v>
      </c>
      <c r="E1162" s="116" t="s">
        <v>11</v>
      </c>
      <c r="F1162" s="116" t="s">
        <v>12</v>
      </c>
      <c r="G1162" s="116" t="s">
        <v>13</v>
      </c>
      <c r="H1162" s="116" t="s">
        <v>14</v>
      </c>
      <c r="I1162" s="116" t="s">
        <v>15</v>
      </c>
      <c r="J1162" s="116" t="s">
        <v>16</v>
      </c>
      <c r="K1162" s="116" t="s">
        <v>17</v>
      </c>
      <c r="L1162" s="116" t="s">
        <v>18</v>
      </c>
      <c r="M1162" s="116" t="s">
        <v>19</v>
      </c>
      <c r="N1162" s="116" t="s">
        <v>20</v>
      </c>
      <c r="O1162" s="116" t="s">
        <v>175</v>
      </c>
      <c r="P1162" s="116" t="s">
        <v>21</v>
      </c>
      <c r="Q1162" s="116" t="s">
        <v>22</v>
      </c>
      <c r="R1162" s="116" t="s">
        <v>23</v>
      </c>
      <c r="S1162" s="116" t="s">
        <v>24</v>
      </c>
      <c r="T1162" s="116" t="s">
        <v>25</v>
      </c>
      <c r="U1162" s="116" t="s">
        <v>26</v>
      </c>
      <c r="V1162" s="116" t="s">
        <v>27</v>
      </c>
      <c r="W1162" s="116" t="s">
        <v>28</v>
      </c>
      <c r="X1162" s="116" t="s">
        <v>29</v>
      </c>
      <c r="Y1162" s="116" t="s">
        <v>30</v>
      </c>
      <c r="Z1162" s="116" t="s">
        <v>31</v>
      </c>
      <c r="AA1162" s="116" t="s">
        <v>493</v>
      </c>
      <c r="AB1162" s="116" t="s">
        <v>476</v>
      </c>
      <c r="AC1162" s="67"/>
      <c r="AD1162" s="55"/>
    </row>
    <row r="1163" spans="1:30" s="52" customFormat="1">
      <c r="A1163" s="115"/>
      <c r="B1163" s="116"/>
      <c r="C1163" s="161" t="s">
        <v>637</v>
      </c>
      <c r="D1163" s="117"/>
      <c r="E1163" s="118"/>
      <c r="F1163" s="118"/>
      <c r="G1163" s="118"/>
      <c r="H1163" s="118"/>
      <c r="I1163" s="118"/>
      <c r="J1163" s="118"/>
      <c r="K1163" s="118"/>
      <c r="L1163" s="118"/>
      <c r="M1163" s="118"/>
      <c r="N1163" s="118"/>
      <c r="O1163" s="118"/>
      <c r="P1163" s="118"/>
      <c r="Q1163" s="118"/>
      <c r="R1163" s="118"/>
      <c r="S1163" s="118"/>
      <c r="T1163" s="118"/>
      <c r="U1163" s="118"/>
      <c r="V1163" s="118"/>
      <c r="W1163" s="118"/>
      <c r="X1163" s="118"/>
      <c r="Y1163" s="118"/>
      <c r="Z1163" s="118"/>
      <c r="AA1163" s="118"/>
      <c r="AB1163" s="118"/>
      <c r="AC1163" s="67"/>
      <c r="AD1163" s="55"/>
    </row>
    <row r="1164" spans="1:30" s="52" customFormat="1">
      <c r="A1164" s="177" t="s">
        <v>366</v>
      </c>
      <c r="B1164" s="75">
        <v>2044901.0807424441</v>
      </c>
      <c r="C1164" s="165">
        <f>ROUND(B1164/12,2)</f>
        <v>170408.42</v>
      </c>
      <c r="D1164" s="10"/>
      <c r="E1164" s="37"/>
      <c r="F1164" s="5">
        <v>5.5999999999999999E-3</v>
      </c>
      <c r="G1164" s="5">
        <v>0.97560000000000002</v>
      </c>
      <c r="H1164" s="10"/>
      <c r="I1164" s="10"/>
      <c r="J1164" s="10"/>
      <c r="K1164" s="10"/>
      <c r="L1164" s="5">
        <v>7.4999999999999997E-3</v>
      </c>
      <c r="M1164" s="10"/>
      <c r="N1164" s="10"/>
      <c r="O1164" s="10"/>
      <c r="P1164" s="10"/>
      <c r="Q1164" s="10"/>
      <c r="R1164" s="10"/>
      <c r="S1164" s="10"/>
      <c r="T1164" s="10"/>
      <c r="U1164" s="10">
        <v>1.1299999999999999E-2</v>
      </c>
      <c r="V1164" s="10"/>
      <c r="W1164" s="10"/>
      <c r="X1164" s="10"/>
      <c r="Y1164" s="10"/>
      <c r="Z1164" s="10"/>
      <c r="AA1164" s="10"/>
      <c r="AB1164" s="10"/>
      <c r="AC1164" s="67"/>
      <c r="AD1164" s="55"/>
    </row>
    <row r="1165" spans="1:30" s="52" customFormat="1">
      <c r="A1165" s="105"/>
      <c r="B1165" s="24"/>
      <c r="C1165" s="165"/>
      <c r="D1165" s="30">
        <f>$C1164*D1164</f>
        <v>0</v>
      </c>
      <c r="E1165" s="30">
        <f t="shared" ref="E1165" si="2012">$C1164*E1164</f>
        <v>0</v>
      </c>
      <c r="F1165" s="30">
        <f t="shared" ref="F1165" si="2013">$C1164*F1164</f>
        <v>954.28715200000011</v>
      </c>
      <c r="G1165" s="30">
        <f t="shared" ref="G1165:AB1165" si="2014">$C1164*G1164</f>
        <v>166250.45455200001</v>
      </c>
      <c r="H1165" s="30">
        <f t="shared" si="2014"/>
        <v>0</v>
      </c>
      <c r="I1165" s="30">
        <f t="shared" si="2014"/>
        <v>0</v>
      </c>
      <c r="J1165" s="30">
        <f t="shared" si="2014"/>
        <v>0</v>
      </c>
      <c r="K1165" s="30">
        <f t="shared" si="2014"/>
        <v>0</v>
      </c>
      <c r="L1165" s="30">
        <f t="shared" si="2014"/>
        <v>1278.06315</v>
      </c>
      <c r="M1165" s="30">
        <f t="shared" si="2014"/>
        <v>0</v>
      </c>
      <c r="N1165" s="30">
        <f t="shared" si="2014"/>
        <v>0</v>
      </c>
      <c r="O1165" s="30">
        <f t="shared" si="2014"/>
        <v>0</v>
      </c>
      <c r="P1165" s="30">
        <f t="shared" si="2014"/>
        <v>0</v>
      </c>
      <c r="Q1165" s="30">
        <f t="shared" si="2014"/>
        <v>0</v>
      </c>
      <c r="R1165" s="30">
        <f t="shared" si="2014"/>
        <v>0</v>
      </c>
      <c r="S1165" s="30">
        <f t="shared" si="2014"/>
        <v>0</v>
      </c>
      <c r="T1165" s="30">
        <f t="shared" si="2014"/>
        <v>0</v>
      </c>
      <c r="U1165" s="30">
        <f t="shared" si="2014"/>
        <v>1925.6151460000001</v>
      </c>
      <c r="V1165" s="30">
        <f t="shared" si="2014"/>
        <v>0</v>
      </c>
      <c r="W1165" s="30">
        <f t="shared" si="2014"/>
        <v>0</v>
      </c>
      <c r="X1165" s="30">
        <f t="shared" si="2014"/>
        <v>0</v>
      </c>
      <c r="Y1165" s="30">
        <f t="shared" si="2014"/>
        <v>0</v>
      </c>
      <c r="Z1165" s="30">
        <f t="shared" si="2014"/>
        <v>0</v>
      </c>
      <c r="AA1165" s="30">
        <f t="shared" si="2014"/>
        <v>0</v>
      </c>
      <c r="AB1165" s="30">
        <f t="shared" si="2014"/>
        <v>0</v>
      </c>
      <c r="AC1165" s="67"/>
      <c r="AD1165" s="55"/>
    </row>
    <row r="1166" spans="1:30" s="52" customFormat="1">
      <c r="A1166" s="177" t="s">
        <v>367</v>
      </c>
      <c r="B1166" s="75">
        <v>3294674.4090292435</v>
      </c>
      <c r="C1166" s="165">
        <f t="shared" ref="C1166:C1178" si="2015">ROUND(B1166/12,2)</f>
        <v>274556.2</v>
      </c>
      <c r="D1166" s="10"/>
      <c r="E1166" s="37"/>
      <c r="F1166" s="5"/>
      <c r="G1166" s="5">
        <v>0.94469999999999998</v>
      </c>
      <c r="H1166" s="10"/>
      <c r="I1166" s="10"/>
      <c r="J1166" s="10"/>
      <c r="K1166" s="10"/>
      <c r="L1166" s="5">
        <v>2.9000000000000001E-2</v>
      </c>
      <c r="M1166" s="10"/>
      <c r="N1166" s="10"/>
      <c r="O1166" s="10"/>
      <c r="P1166" s="10"/>
      <c r="Q1166" s="10"/>
      <c r="R1166" s="10"/>
      <c r="S1166" s="10"/>
      <c r="T1166" s="10"/>
      <c r="U1166" s="10">
        <v>2.63E-2</v>
      </c>
      <c r="V1166" s="10"/>
      <c r="W1166" s="10"/>
      <c r="X1166" s="10"/>
      <c r="Y1166" s="10"/>
      <c r="Z1166" s="10"/>
      <c r="AA1166" s="10"/>
      <c r="AB1166" s="10"/>
      <c r="AC1166" s="67"/>
      <c r="AD1166" s="55"/>
    </row>
    <row r="1167" spans="1:30" s="52" customFormat="1">
      <c r="A1167" s="105"/>
      <c r="B1167" s="24"/>
      <c r="C1167" s="165"/>
      <c r="D1167" s="30">
        <f>$C1166*D1166</f>
        <v>0</v>
      </c>
      <c r="E1167" s="30">
        <f t="shared" ref="E1167" si="2016">$C1166*E1166</f>
        <v>0</v>
      </c>
      <c r="F1167" s="30">
        <f t="shared" ref="F1167" si="2017">$C1166*F1166</f>
        <v>0</v>
      </c>
      <c r="G1167" s="30">
        <f t="shared" ref="G1167:AB1167" si="2018">$C1166*G1166</f>
        <v>259373.24214000002</v>
      </c>
      <c r="H1167" s="30">
        <f t="shared" si="2018"/>
        <v>0</v>
      </c>
      <c r="I1167" s="30">
        <f t="shared" si="2018"/>
        <v>0</v>
      </c>
      <c r="J1167" s="30">
        <f t="shared" si="2018"/>
        <v>0</v>
      </c>
      <c r="K1167" s="30">
        <f t="shared" si="2018"/>
        <v>0</v>
      </c>
      <c r="L1167" s="30">
        <f t="shared" si="2018"/>
        <v>7962.1298000000006</v>
      </c>
      <c r="M1167" s="30">
        <f t="shared" si="2018"/>
        <v>0</v>
      </c>
      <c r="N1167" s="30">
        <f t="shared" si="2018"/>
        <v>0</v>
      </c>
      <c r="O1167" s="30">
        <f t="shared" si="2018"/>
        <v>0</v>
      </c>
      <c r="P1167" s="30">
        <f t="shared" si="2018"/>
        <v>0</v>
      </c>
      <c r="Q1167" s="30">
        <f t="shared" si="2018"/>
        <v>0</v>
      </c>
      <c r="R1167" s="30">
        <f t="shared" si="2018"/>
        <v>0</v>
      </c>
      <c r="S1167" s="30">
        <f t="shared" si="2018"/>
        <v>0</v>
      </c>
      <c r="T1167" s="30">
        <f t="shared" si="2018"/>
        <v>0</v>
      </c>
      <c r="U1167" s="30">
        <f t="shared" si="2018"/>
        <v>7220.8280600000007</v>
      </c>
      <c r="V1167" s="30">
        <f t="shared" si="2018"/>
        <v>0</v>
      </c>
      <c r="W1167" s="30">
        <f t="shared" si="2018"/>
        <v>0</v>
      </c>
      <c r="X1167" s="30">
        <f t="shared" si="2018"/>
        <v>0</v>
      </c>
      <c r="Y1167" s="30">
        <f t="shared" si="2018"/>
        <v>0</v>
      </c>
      <c r="Z1167" s="30">
        <f t="shared" si="2018"/>
        <v>0</v>
      </c>
      <c r="AA1167" s="30">
        <f t="shared" si="2018"/>
        <v>0</v>
      </c>
      <c r="AB1167" s="30">
        <f t="shared" si="2018"/>
        <v>0</v>
      </c>
      <c r="AC1167" s="67"/>
      <c r="AD1167" s="55"/>
    </row>
    <row r="1168" spans="1:30" s="52" customFormat="1">
      <c r="A1168" s="177" t="s">
        <v>368</v>
      </c>
      <c r="B1168" s="75">
        <v>6786983.914991267</v>
      </c>
      <c r="C1168" s="165">
        <f t="shared" si="2015"/>
        <v>565581.99</v>
      </c>
      <c r="D1168" s="10"/>
      <c r="E1168" s="37"/>
      <c r="F1168" s="5">
        <v>7.0300000000000001E-2</v>
      </c>
      <c r="G1168" s="5">
        <v>0.88080000000000003</v>
      </c>
      <c r="H1168" s="10"/>
      <c r="I1168" s="10"/>
      <c r="J1168" s="10"/>
      <c r="K1168" s="10"/>
      <c r="L1168" s="5">
        <v>8.0999999999999996E-3</v>
      </c>
      <c r="M1168" s="10"/>
      <c r="N1168" s="10"/>
      <c r="O1168" s="10"/>
      <c r="P1168" s="10"/>
      <c r="Q1168" s="10"/>
      <c r="R1168" s="10"/>
      <c r="S1168" s="10"/>
      <c r="T1168" s="10"/>
      <c r="U1168" s="10">
        <v>4.0800000000000003E-2</v>
      </c>
      <c r="V1168" s="10"/>
      <c r="W1168" s="10"/>
      <c r="X1168" s="10"/>
      <c r="Y1168" s="10"/>
      <c r="Z1168" s="10"/>
      <c r="AA1168" s="10"/>
      <c r="AB1168" s="10"/>
      <c r="AC1168" s="67"/>
      <c r="AD1168" s="55"/>
    </row>
    <row r="1169" spans="1:30" s="52" customFormat="1">
      <c r="A1169" s="105"/>
      <c r="B1169" s="24"/>
      <c r="C1169" s="165">
        <f t="shared" si="2015"/>
        <v>0</v>
      </c>
      <c r="D1169" s="30">
        <f>$C1168*D1168</f>
        <v>0</v>
      </c>
      <c r="E1169" s="30">
        <f t="shared" ref="E1169" si="2019">$C1168*E1168</f>
        <v>0</v>
      </c>
      <c r="F1169" s="30">
        <f t="shared" ref="F1169" si="2020">$C1168*F1168</f>
        <v>39760.413896999999</v>
      </c>
      <c r="G1169" s="30">
        <f t="shared" ref="G1169:AB1169" si="2021">$C1168*G1168</f>
        <v>498164.61679200002</v>
      </c>
      <c r="H1169" s="30">
        <f t="shared" si="2021"/>
        <v>0</v>
      </c>
      <c r="I1169" s="30">
        <f t="shared" si="2021"/>
        <v>0</v>
      </c>
      <c r="J1169" s="30">
        <f t="shared" si="2021"/>
        <v>0</v>
      </c>
      <c r="K1169" s="30">
        <f t="shared" si="2021"/>
        <v>0</v>
      </c>
      <c r="L1169" s="30">
        <f t="shared" si="2021"/>
        <v>4581.2141189999993</v>
      </c>
      <c r="M1169" s="30">
        <f t="shared" si="2021"/>
        <v>0</v>
      </c>
      <c r="N1169" s="30">
        <f t="shared" si="2021"/>
        <v>0</v>
      </c>
      <c r="O1169" s="30">
        <f t="shared" si="2021"/>
        <v>0</v>
      </c>
      <c r="P1169" s="30">
        <f t="shared" si="2021"/>
        <v>0</v>
      </c>
      <c r="Q1169" s="30">
        <f t="shared" si="2021"/>
        <v>0</v>
      </c>
      <c r="R1169" s="30">
        <f t="shared" si="2021"/>
        <v>0</v>
      </c>
      <c r="S1169" s="30">
        <f t="shared" si="2021"/>
        <v>0</v>
      </c>
      <c r="T1169" s="30">
        <f t="shared" si="2021"/>
        <v>0</v>
      </c>
      <c r="U1169" s="30">
        <f t="shared" si="2021"/>
        <v>23075.745192000002</v>
      </c>
      <c r="V1169" s="30">
        <f t="shared" si="2021"/>
        <v>0</v>
      </c>
      <c r="W1169" s="30">
        <f t="shared" si="2021"/>
        <v>0</v>
      </c>
      <c r="X1169" s="30">
        <f t="shared" si="2021"/>
        <v>0</v>
      </c>
      <c r="Y1169" s="30">
        <f t="shared" si="2021"/>
        <v>0</v>
      </c>
      <c r="Z1169" s="30">
        <f t="shared" si="2021"/>
        <v>0</v>
      </c>
      <c r="AA1169" s="30">
        <f t="shared" si="2021"/>
        <v>0</v>
      </c>
      <c r="AB1169" s="30">
        <f t="shared" si="2021"/>
        <v>0</v>
      </c>
      <c r="AC1169" s="67"/>
      <c r="AD1169" s="55"/>
    </row>
    <row r="1170" spans="1:30" s="52" customFormat="1">
      <c r="A1170" s="177" t="s">
        <v>369</v>
      </c>
      <c r="B1170" s="75">
        <v>15249290.033385282</v>
      </c>
      <c r="C1170" s="165">
        <f t="shared" si="2015"/>
        <v>1270774.17</v>
      </c>
      <c r="D1170" s="10"/>
      <c r="E1170" s="37"/>
      <c r="F1170" s="5">
        <v>4.24E-2</v>
      </c>
      <c r="G1170" s="5">
        <v>0.87760000000000005</v>
      </c>
      <c r="H1170" s="10"/>
      <c r="I1170" s="10"/>
      <c r="J1170" s="10"/>
      <c r="K1170" s="10"/>
      <c r="L1170" s="5">
        <v>4.2700000000000002E-2</v>
      </c>
      <c r="M1170" s="10"/>
      <c r="N1170" s="10"/>
      <c r="O1170" s="10"/>
      <c r="P1170" s="10"/>
      <c r="Q1170" s="10"/>
      <c r="R1170" s="10"/>
      <c r="S1170" s="10"/>
      <c r="T1170" s="10"/>
      <c r="U1170" s="10">
        <v>3.73E-2</v>
      </c>
      <c r="V1170" s="10"/>
      <c r="W1170" s="10"/>
      <c r="X1170" s="10"/>
      <c r="Y1170" s="10"/>
      <c r="Z1170" s="10"/>
      <c r="AA1170" s="10"/>
      <c r="AB1170" s="10"/>
      <c r="AC1170" s="67"/>
      <c r="AD1170" s="55"/>
    </row>
    <row r="1171" spans="1:30" s="52" customFormat="1" ht="13.65" customHeight="1">
      <c r="A1171" s="105"/>
      <c r="B1171" s="24"/>
      <c r="C1171" s="165"/>
      <c r="D1171" s="30">
        <f>$C1170*D1170</f>
        <v>0</v>
      </c>
      <c r="E1171" s="30">
        <f t="shared" ref="E1171" si="2022">$C1170*E1170</f>
        <v>0</v>
      </c>
      <c r="F1171" s="30">
        <f t="shared" ref="F1171" si="2023">$C1170*F1170</f>
        <v>53880.824807999998</v>
      </c>
      <c r="G1171" s="30">
        <f t="shared" ref="G1171:AB1171" si="2024">$C1170*G1170</f>
        <v>1115231.4115919999</v>
      </c>
      <c r="H1171" s="30">
        <f t="shared" si="2024"/>
        <v>0</v>
      </c>
      <c r="I1171" s="30">
        <f t="shared" si="2024"/>
        <v>0</v>
      </c>
      <c r="J1171" s="30">
        <f t="shared" si="2024"/>
        <v>0</v>
      </c>
      <c r="K1171" s="30">
        <f t="shared" si="2024"/>
        <v>0</v>
      </c>
      <c r="L1171" s="30">
        <f t="shared" si="2024"/>
        <v>54262.057058999999</v>
      </c>
      <c r="M1171" s="30">
        <f t="shared" si="2024"/>
        <v>0</v>
      </c>
      <c r="N1171" s="30">
        <f t="shared" si="2024"/>
        <v>0</v>
      </c>
      <c r="O1171" s="30">
        <f t="shared" si="2024"/>
        <v>0</v>
      </c>
      <c r="P1171" s="30">
        <f t="shared" si="2024"/>
        <v>0</v>
      </c>
      <c r="Q1171" s="30">
        <f t="shared" si="2024"/>
        <v>0</v>
      </c>
      <c r="R1171" s="30">
        <f t="shared" si="2024"/>
        <v>0</v>
      </c>
      <c r="S1171" s="30">
        <f t="shared" si="2024"/>
        <v>0</v>
      </c>
      <c r="T1171" s="30">
        <f t="shared" si="2024"/>
        <v>0</v>
      </c>
      <c r="U1171" s="30">
        <f t="shared" si="2024"/>
        <v>47399.876540999998</v>
      </c>
      <c r="V1171" s="30">
        <f t="shared" si="2024"/>
        <v>0</v>
      </c>
      <c r="W1171" s="30">
        <f t="shared" si="2024"/>
        <v>0</v>
      </c>
      <c r="X1171" s="30">
        <f t="shared" si="2024"/>
        <v>0</v>
      </c>
      <c r="Y1171" s="30">
        <f t="shared" si="2024"/>
        <v>0</v>
      </c>
      <c r="Z1171" s="30">
        <f t="shared" si="2024"/>
        <v>0</v>
      </c>
      <c r="AA1171" s="30">
        <f t="shared" si="2024"/>
        <v>0</v>
      </c>
      <c r="AB1171" s="30">
        <f t="shared" si="2024"/>
        <v>0</v>
      </c>
      <c r="AC1171" s="67"/>
      <c r="AD1171" s="55"/>
    </row>
    <row r="1172" spans="1:30" s="52" customFormat="1">
      <c r="A1172" s="177" t="s">
        <v>475</v>
      </c>
      <c r="B1172" s="75">
        <v>532646.4688654237</v>
      </c>
      <c r="C1172" s="165">
        <f t="shared" si="2015"/>
        <v>44387.21</v>
      </c>
      <c r="D1172" s="10"/>
      <c r="E1172" s="37">
        <v>5.3800000000000001E-2</v>
      </c>
      <c r="F1172" s="5">
        <v>4.2700000000000002E-2</v>
      </c>
      <c r="G1172" s="5">
        <v>0.66479999999999995</v>
      </c>
      <c r="H1172" s="10"/>
      <c r="I1172" s="10"/>
      <c r="J1172" s="10">
        <v>2.7099999999999999E-2</v>
      </c>
      <c r="K1172" s="10"/>
      <c r="L1172" s="5">
        <v>4.8500000000000001E-2</v>
      </c>
      <c r="M1172" s="10"/>
      <c r="N1172" s="10">
        <v>5.3100000000000001E-2</v>
      </c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>
        <v>0.11</v>
      </c>
      <c r="AC1172" s="67"/>
      <c r="AD1172" s="55"/>
    </row>
    <row r="1173" spans="1:30" s="52" customFormat="1">
      <c r="A1173" s="105"/>
      <c r="B1173" s="24"/>
      <c r="C1173" s="165"/>
      <c r="D1173" s="30">
        <f>$C1172*D1172</f>
        <v>0</v>
      </c>
      <c r="E1173" s="30">
        <f t="shared" ref="E1173" si="2025">$C1172*E1172</f>
        <v>2388.0318980000002</v>
      </c>
      <c r="F1173" s="30">
        <f t="shared" ref="F1173" si="2026">$C1172*F1172</f>
        <v>1895.3338670000001</v>
      </c>
      <c r="G1173" s="30">
        <f t="shared" ref="G1173:AB1173" si="2027">$C1172*G1172</f>
        <v>29508.617207999996</v>
      </c>
      <c r="H1173" s="30">
        <f t="shared" si="2027"/>
        <v>0</v>
      </c>
      <c r="I1173" s="30">
        <f t="shared" si="2027"/>
        <v>0</v>
      </c>
      <c r="J1173" s="30">
        <f t="shared" si="2027"/>
        <v>1202.8933909999998</v>
      </c>
      <c r="K1173" s="30">
        <f t="shared" si="2027"/>
        <v>0</v>
      </c>
      <c r="L1173" s="30">
        <f t="shared" si="2027"/>
        <v>2152.779685</v>
      </c>
      <c r="M1173" s="30">
        <f t="shared" si="2027"/>
        <v>0</v>
      </c>
      <c r="N1173" s="30">
        <f t="shared" si="2027"/>
        <v>2356.9608509999998</v>
      </c>
      <c r="O1173" s="30">
        <f t="shared" si="2027"/>
        <v>0</v>
      </c>
      <c r="P1173" s="30">
        <f t="shared" si="2027"/>
        <v>0</v>
      </c>
      <c r="Q1173" s="30">
        <f t="shared" si="2027"/>
        <v>0</v>
      </c>
      <c r="R1173" s="30">
        <f t="shared" si="2027"/>
        <v>0</v>
      </c>
      <c r="S1173" s="30">
        <f t="shared" si="2027"/>
        <v>0</v>
      </c>
      <c r="T1173" s="30">
        <f t="shared" si="2027"/>
        <v>0</v>
      </c>
      <c r="U1173" s="30">
        <f t="shared" si="2027"/>
        <v>0</v>
      </c>
      <c r="V1173" s="30">
        <f t="shared" si="2027"/>
        <v>0</v>
      </c>
      <c r="W1173" s="30">
        <f t="shared" si="2027"/>
        <v>0</v>
      </c>
      <c r="X1173" s="30">
        <f t="shared" si="2027"/>
        <v>0</v>
      </c>
      <c r="Y1173" s="30">
        <f t="shared" si="2027"/>
        <v>0</v>
      </c>
      <c r="Z1173" s="30">
        <f t="shared" si="2027"/>
        <v>0</v>
      </c>
      <c r="AA1173" s="30">
        <f t="shared" si="2027"/>
        <v>0</v>
      </c>
      <c r="AB1173" s="30">
        <f t="shared" si="2027"/>
        <v>4882.5931</v>
      </c>
      <c r="AC1173" s="67"/>
      <c r="AD1173" s="55"/>
    </row>
    <row r="1174" spans="1:30" s="52" customFormat="1">
      <c r="A1174" s="177" t="s">
        <v>502</v>
      </c>
      <c r="B1174" s="75">
        <v>572294.10727270111</v>
      </c>
      <c r="C1174" s="165">
        <f t="shared" si="2015"/>
        <v>47691.18</v>
      </c>
      <c r="D1174" s="10"/>
      <c r="E1174" s="37"/>
      <c r="F1174" s="5">
        <v>1</v>
      </c>
      <c r="G1174" s="5"/>
      <c r="H1174" s="10"/>
      <c r="I1174" s="10"/>
      <c r="J1174" s="10"/>
      <c r="K1174" s="10"/>
      <c r="L1174" s="5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67"/>
      <c r="AD1174" s="55"/>
    </row>
    <row r="1175" spans="1:30" s="52" customFormat="1">
      <c r="A1175" s="105"/>
      <c r="B1175" s="24"/>
      <c r="C1175" s="165"/>
      <c r="D1175" s="30">
        <f>$C1174*D1174</f>
        <v>0</v>
      </c>
      <c r="E1175" s="30">
        <f t="shared" ref="E1175" si="2028">$C1174*E1174</f>
        <v>0</v>
      </c>
      <c r="F1175" s="30">
        <f t="shared" ref="F1175" si="2029">$C1174*F1174</f>
        <v>47691.18</v>
      </c>
      <c r="G1175" s="30">
        <f t="shared" ref="G1175:AB1175" si="2030">$C1174*G1174</f>
        <v>0</v>
      </c>
      <c r="H1175" s="30">
        <f t="shared" si="2030"/>
        <v>0</v>
      </c>
      <c r="I1175" s="30">
        <f t="shared" si="2030"/>
        <v>0</v>
      </c>
      <c r="J1175" s="30">
        <f t="shared" si="2030"/>
        <v>0</v>
      </c>
      <c r="K1175" s="30">
        <f t="shared" si="2030"/>
        <v>0</v>
      </c>
      <c r="L1175" s="30">
        <f t="shared" si="2030"/>
        <v>0</v>
      </c>
      <c r="M1175" s="30">
        <f t="shared" si="2030"/>
        <v>0</v>
      </c>
      <c r="N1175" s="30">
        <f t="shared" si="2030"/>
        <v>0</v>
      </c>
      <c r="O1175" s="30">
        <f t="shared" si="2030"/>
        <v>0</v>
      </c>
      <c r="P1175" s="30">
        <f t="shared" si="2030"/>
        <v>0</v>
      </c>
      <c r="Q1175" s="30">
        <f t="shared" si="2030"/>
        <v>0</v>
      </c>
      <c r="R1175" s="30">
        <f t="shared" si="2030"/>
        <v>0</v>
      </c>
      <c r="S1175" s="30">
        <f t="shared" si="2030"/>
        <v>0</v>
      </c>
      <c r="T1175" s="30">
        <f t="shared" si="2030"/>
        <v>0</v>
      </c>
      <c r="U1175" s="30">
        <f t="shared" si="2030"/>
        <v>0</v>
      </c>
      <c r="V1175" s="30">
        <f t="shared" si="2030"/>
        <v>0</v>
      </c>
      <c r="W1175" s="30">
        <f t="shared" si="2030"/>
        <v>0</v>
      </c>
      <c r="X1175" s="30">
        <f t="shared" si="2030"/>
        <v>0</v>
      </c>
      <c r="Y1175" s="30">
        <f t="shared" si="2030"/>
        <v>0</v>
      </c>
      <c r="Z1175" s="30">
        <f t="shared" si="2030"/>
        <v>0</v>
      </c>
      <c r="AA1175" s="30">
        <f t="shared" si="2030"/>
        <v>0</v>
      </c>
      <c r="AB1175" s="30">
        <f t="shared" si="2030"/>
        <v>0</v>
      </c>
      <c r="AC1175" s="67"/>
      <c r="AD1175" s="55"/>
    </row>
    <row r="1176" spans="1:30" s="52" customFormat="1">
      <c r="A1176" s="177" t="s">
        <v>503</v>
      </c>
      <c r="B1176" s="75">
        <v>4784.4628512322088</v>
      </c>
      <c r="C1176" s="165">
        <f t="shared" si="2015"/>
        <v>398.71</v>
      </c>
      <c r="D1176" s="10"/>
      <c r="E1176" s="37"/>
      <c r="F1176" s="5">
        <v>1</v>
      </c>
      <c r="G1176" s="5"/>
      <c r="H1176" s="10"/>
      <c r="I1176" s="10"/>
      <c r="J1176" s="10"/>
      <c r="K1176" s="10"/>
      <c r="L1176" s="5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67"/>
      <c r="AD1176" s="55"/>
    </row>
    <row r="1177" spans="1:30" s="52" customFormat="1">
      <c r="A1177" s="105"/>
      <c r="B1177" s="24"/>
      <c r="C1177" s="165"/>
      <c r="D1177" s="30">
        <f>$C1176*D1176</f>
        <v>0</v>
      </c>
      <c r="E1177" s="30">
        <f t="shared" ref="E1177" si="2031">$C1176*E1176</f>
        <v>0</v>
      </c>
      <c r="F1177" s="30">
        <f t="shared" ref="F1177" si="2032">$C1176*F1176</f>
        <v>398.71</v>
      </c>
      <c r="G1177" s="30">
        <f t="shared" ref="G1177:AB1177" si="2033">$C1176*G1176</f>
        <v>0</v>
      </c>
      <c r="H1177" s="30">
        <f t="shared" si="2033"/>
        <v>0</v>
      </c>
      <c r="I1177" s="30">
        <f t="shared" si="2033"/>
        <v>0</v>
      </c>
      <c r="J1177" s="30">
        <f t="shared" si="2033"/>
        <v>0</v>
      </c>
      <c r="K1177" s="30">
        <f t="shared" si="2033"/>
        <v>0</v>
      </c>
      <c r="L1177" s="30">
        <f t="shared" si="2033"/>
        <v>0</v>
      </c>
      <c r="M1177" s="30">
        <f t="shared" si="2033"/>
        <v>0</v>
      </c>
      <c r="N1177" s="30">
        <f t="shared" si="2033"/>
        <v>0</v>
      </c>
      <c r="O1177" s="30">
        <f t="shared" si="2033"/>
        <v>0</v>
      </c>
      <c r="P1177" s="30">
        <f t="shared" si="2033"/>
        <v>0</v>
      </c>
      <c r="Q1177" s="30">
        <f t="shared" si="2033"/>
        <v>0</v>
      </c>
      <c r="R1177" s="30">
        <f t="shared" si="2033"/>
        <v>0</v>
      </c>
      <c r="S1177" s="30">
        <f t="shared" si="2033"/>
        <v>0</v>
      </c>
      <c r="T1177" s="30">
        <f t="shared" si="2033"/>
        <v>0</v>
      </c>
      <c r="U1177" s="30">
        <f t="shared" si="2033"/>
        <v>0</v>
      </c>
      <c r="V1177" s="30">
        <f t="shared" si="2033"/>
        <v>0</v>
      </c>
      <c r="W1177" s="30">
        <f t="shared" si="2033"/>
        <v>0</v>
      </c>
      <c r="X1177" s="30">
        <f t="shared" si="2033"/>
        <v>0</v>
      </c>
      <c r="Y1177" s="30">
        <f t="shared" si="2033"/>
        <v>0</v>
      </c>
      <c r="Z1177" s="30">
        <f t="shared" si="2033"/>
        <v>0</v>
      </c>
      <c r="AA1177" s="30">
        <f t="shared" si="2033"/>
        <v>0</v>
      </c>
      <c r="AB1177" s="30">
        <f t="shared" si="2033"/>
        <v>0</v>
      </c>
      <c r="AC1177" s="67"/>
      <c r="AD1177" s="55"/>
    </row>
    <row r="1178" spans="1:30" s="52" customFormat="1">
      <c r="A1178" s="177" t="s">
        <v>504</v>
      </c>
      <c r="B1178" s="75">
        <v>44059.122079403838</v>
      </c>
      <c r="C1178" s="165">
        <f t="shared" si="2015"/>
        <v>3671.59</v>
      </c>
      <c r="D1178" s="10"/>
      <c r="E1178" s="37"/>
      <c r="F1178" s="5">
        <v>1</v>
      </c>
      <c r="G1178" s="5"/>
      <c r="H1178" s="10"/>
      <c r="I1178" s="10"/>
      <c r="J1178" s="10"/>
      <c r="K1178" s="10"/>
      <c r="L1178" s="5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67"/>
      <c r="AD1178" s="55"/>
    </row>
    <row r="1179" spans="1:30" s="52" customFormat="1">
      <c r="A1179" s="105"/>
      <c r="B1179" s="24"/>
      <c r="C1179" s="169"/>
      <c r="D1179" s="30">
        <f>$C1178*D1178</f>
        <v>0</v>
      </c>
      <c r="E1179" s="30">
        <f t="shared" ref="E1179" si="2034">$C1178*E1178</f>
        <v>0</v>
      </c>
      <c r="F1179" s="30">
        <f t="shared" ref="F1179" si="2035">$C1178*F1178</f>
        <v>3671.59</v>
      </c>
      <c r="G1179" s="30">
        <f t="shared" ref="G1179:AB1179" si="2036">$C1178*G1178</f>
        <v>0</v>
      </c>
      <c r="H1179" s="30">
        <f t="shared" si="2036"/>
        <v>0</v>
      </c>
      <c r="I1179" s="30">
        <f t="shared" si="2036"/>
        <v>0</v>
      </c>
      <c r="J1179" s="30">
        <f t="shared" si="2036"/>
        <v>0</v>
      </c>
      <c r="K1179" s="30">
        <f t="shared" si="2036"/>
        <v>0</v>
      </c>
      <c r="L1179" s="30">
        <f t="shared" si="2036"/>
        <v>0</v>
      </c>
      <c r="M1179" s="30">
        <f t="shared" si="2036"/>
        <v>0</v>
      </c>
      <c r="N1179" s="30">
        <f t="shared" si="2036"/>
        <v>0</v>
      </c>
      <c r="O1179" s="30">
        <f t="shared" si="2036"/>
        <v>0</v>
      </c>
      <c r="P1179" s="30">
        <f t="shared" si="2036"/>
        <v>0</v>
      </c>
      <c r="Q1179" s="30">
        <f t="shared" si="2036"/>
        <v>0</v>
      </c>
      <c r="R1179" s="30">
        <f t="shared" si="2036"/>
        <v>0</v>
      </c>
      <c r="S1179" s="30">
        <f t="shared" si="2036"/>
        <v>0</v>
      </c>
      <c r="T1179" s="30">
        <f t="shared" si="2036"/>
        <v>0</v>
      </c>
      <c r="U1179" s="30">
        <f t="shared" si="2036"/>
        <v>0</v>
      </c>
      <c r="V1179" s="30">
        <f t="shared" si="2036"/>
        <v>0</v>
      </c>
      <c r="W1179" s="30">
        <f t="shared" si="2036"/>
        <v>0</v>
      </c>
      <c r="X1179" s="30">
        <f t="shared" si="2036"/>
        <v>0</v>
      </c>
      <c r="Y1179" s="30">
        <f t="shared" si="2036"/>
        <v>0</v>
      </c>
      <c r="Z1179" s="30">
        <f t="shared" si="2036"/>
        <v>0</v>
      </c>
      <c r="AA1179" s="30">
        <f t="shared" si="2036"/>
        <v>0</v>
      </c>
      <c r="AB1179" s="30">
        <f t="shared" si="2036"/>
        <v>0</v>
      </c>
      <c r="AC1179" s="67"/>
      <c r="AD1179" s="55"/>
    </row>
    <row r="1180" spans="1:30" s="52" customFormat="1">
      <c r="A1180" s="50" t="s">
        <v>50</v>
      </c>
      <c r="B1180" s="33">
        <f>SUM(B1164:B1179)</f>
        <v>28529633.599216998</v>
      </c>
      <c r="C1180" s="51">
        <f>SUM(C1164:C1179)</f>
        <v>2377469.4699999997</v>
      </c>
      <c r="D1180" s="51">
        <f>D1165+D1167+D1169+D1171+D1173+D1175+D1177+D1179</f>
        <v>0</v>
      </c>
      <c r="E1180" s="51">
        <f>E1165+E1167+E1169+E1171+E1173+E1175+E1177+E1179</f>
        <v>2388.0318980000002</v>
      </c>
      <c r="F1180" s="51">
        <f>F1165+F1167+F1169+F1171+F1173+F1175+F1177+F1179</f>
        <v>148252.33972399999</v>
      </c>
      <c r="G1180" s="51">
        <f t="shared" ref="G1180" si="2037">G1165+G1167+G1169+G1171+G1173+G1175+G1177+G1179</f>
        <v>2068528.342284</v>
      </c>
      <c r="H1180" s="51">
        <f t="shared" ref="H1180" si="2038">H1165+H1167+H1169+H1171+H1173+H1175+H1177+H1179</f>
        <v>0</v>
      </c>
      <c r="I1180" s="51">
        <f t="shared" ref="I1180:AB1180" si="2039">I1165+I1167+I1169+I1171+I1173+I1175+I1177+I1179</f>
        <v>0</v>
      </c>
      <c r="J1180" s="51">
        <f t="shared" si="2039"/>
        <v>1202.8933909999998</v>
      </c>
      <c r="K1180" s="51">
        <f t="shared" si="2039"/>
        <v>0</v>
      </c>
      <c r="L1180" s="51">
        <f t="shared" si="2039"/>
        <v>70236.243812999994</v>
      </c>
      <c r="M1180" s="51">
        <f t="shared" si="2039"/>
        <v>0</v>
      </c>
      <c r="N1180" s="51">
        <f t="shared" si="2039"/>
        <v>2356.9608509999998</v>
      </c>
      <c r="O1180" s="51">
        <f t="shared" si="2039"/>
        <v>0</v>
      </c>
      <c r="P1180" s="51">
        <f t="shared" si="2039"/>
        <v>0</v>
      </c>
      <c r="Q1180" s="51">
        <f t="shared" si="2039"/>
        <v>0</v>
      </c>
      <c r="R1180" s="51">
        <f t="shared" si="2039"/>
        <v>0</v>
      </c>
      <c r="S1180" s="51">
        <f t="shared" si="2039"/>
        <v>0</v>
      </c>
      <c r="T1180" s="51">
        <f t="shared" si="2039"/>
        <v>0</v>
      </c>
      <c r="U1180" s="51">
        <f t="shared" si="2039"/>
        <v>79622.064939000004</v>
      </c>
      <c r="V1180" s="51">
        <f t="shared" si="2039"/>
        <v>0</v>
      </c>
      <c r="W1180" s="51">
        <f t="shared" si="2039"/>
        <v>0</v>
      </c>
      <c r="X1180" s="51">
        <f t="shared" si="2039"/>
        <v>0</v>
      </c>
      <c r="Y1180" s="51">
        <f t="shared" si="2039"/>
        <v>0</v>
      </c>
      <c r="Z1180" s="51">
        <f t="shared" si="2039"/>
        <v>0</v>
      </c>
      <c r="AA1180" s="51">
        <f t="shared" si="2039"/>
        <v>0</v>
      </c>
      <c r="AB1180" s="51">
        <f t="shared" si="2039"/>
        <v>4882.5931</v>
      </c>
      <c r="AC1180" s="67"/>
      <c r="AD1180" s="55"/>
    </row>
    <row r="1181" spans="1:30" s="52" customFormat="1">
      <c r="A1181" s="54"/>
      <c r="B1181" s="7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67"/>
      <c r="AD1181" s="55"/>
    </row>
    <row r="1182" spans="1:30" s="52" customFormat="1" ht="15.6">
      <c r="A1182" s="91"/>
      <c r="B1182" s="66"/>
      <c r="C1182" s="167"/>
      <c r="D1182" s="17"/>
      <c r="E1182" s="17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17"/>
      <c r="W1182" s="17"/>
      <c r="X1182" s="17"/>
      <c r="Y1182" s="17"/>
      <c r="Z1182" s="17"/>
      <c r="AA1182" s="17"/>
      <c r="AB1182" s="17"/>
      <c r="AC1182" s="67"/>
      <c r="AD1182" s="55"/>
    </row>
    <row r="1183" spans="1:30" s="52" customFormat="1" ht="13.8" thickBot="1">
      <c r="A1183" s="82" t="s">
        <v>507</v>
      </c>
      <c r="B1183" s="127"/>
      <c r="C1183" s="159"/>
      <c r="D1183" s="127"/>
      <c r="E1183" s="1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67"/>
      <c r="AD1183" s="55"/>
    </row>
    <row r="1184" spans="1:30" s="52" customFormat="1" ht="13.8" thickBot="1">
      <c r="A1184" s="113" t="s">
        <v>1</v>
      </c>
      <c r="B1184" s="114" t="s">
        <v>2</v>
      </c>
      <c r="C1184" s="160" t="s">
        <v>3</v>
      </c>
      <c r="D1184" s="211" t="s">
        <v>4</v>
      </c>
      <c r="E1184" s="212"/>
      <c r="F1184" s="212"/>
      <c r="G1184" s="212"/>
      <c r="H1184" s="212"/>
      <c r="I1184" s="212"/>
      <c r="J1184" s="212"/>
      <c r="K1184" s="212"/>
      <c r="L1184" s="212"/>
      <c r="M1184" s="212"/>
      <c r="N1184" s="212"/>
      <c r="O1184" s="212"/>
      <c r="P1184" s="212"/>
      <c r="Q1184" s="212"/>
      <c r="R1184" s="212"/>
      <c r="S1184" s="212"/>
      <c r="T1184" s="212"/>
      <c r="U1184" s="212"/>
      <c r="V1184" s="212"/>
      <c r="W1184" s="212"/>
      <c r="X1184" s="212"/>
      <c r="Y1184" s="212"/>
      <c r="Z1184" s="123"/>
      <c r="AA1184" s="123"/>
      <c r="AB1184" s="123"/>
      <c r="AC1184" s="67"/>
      <c r="AD1184" s="55"/>
    </row>
    <row r="1185" spans="1:30" s="52" customFormat="1">
      <c r="A1185" s="115" t="s">
        <v>5</v>
      </c>
      <c r="B1185" s="116" t="s">
        <v>6</v>
      </c>
      <c r="C1185" s="161" t="s">
        <v>6</v>
      </c>
      <c r="D1185" s="117"/>
      <c r="E1185" s="118"/>
      <c r="F1185" s="118"/>
      <c r="G1185" s="118"/>
      <c r="H1185" s="118"/>
      <c r="I1185" s="118"/>
      <c r="J1185" s="118"/>
      <c r="K1185" s="118"/>
      <c r="L1185" s="118"/>
      <c r="M1185" s="118"/>
      <c r="N1185" s="118"/>
      <c r="O1185" s="118"/>
      <c r="P1185" s="118"/>
      <c r="Q1185" s="118"/>
      <c r="R1185" s="118"/>
      <c r="S1185" s="118"/>
      <c r="T1185" s="118"/>
      <c r="U1185" s="118"/>
      <c r="V1185" s="118"/>
      <c r="W1185" s="118"/>
      <c r="X1185" s="118"/>
      <c r="Y1185" s="119"/>
      <c r="Z1185" s="116" t="s">
        <v>7</v>
      </c>
      <c r="AA1185" s="116"/>
      <c r="AB1185" s="116"/>
      <c r="AC1185" s="67"/>
      <c r="AD1185" s="55"/>
    </row>
    <row r="1186" spans="1:30" s="52" customFormat="1">
      <c r="A1186" s="115" t="s">
        <v>8</v>
      </c>
      <c r="B1186" s="116" t="s">
        <v>9</v>
      </c>
      <c r="C1186" s="161" t="s">
        <v>9</v>
      </c>
      <c r="D1186" s="120" t="s">
        <v>10</v>
      </c>
      <c r="E1186" s="116" t="s">
        <v>11</v>
      </c>
      <c r="F1186" s="116" t="s">
        <v>12</v>
      </c>
      <c r="G1186" s="116" t="s">
        <v>13</v>
      </c>
      <c r="H1186" s="116" t="s">
        <v>14</v>
      </c>
      <c r="I1186" s="116" t="s">
        <v>15</v>
      </c>
      <c r="J1186" s="116" t="s">
        <v>16</v>
      </c>
      <c r="K1186" s="116" t="s">
        <v>17</v>
      </c>
      <c r="L1186" s="116" t="s">
        <v>18</v>
      </c>
      <c r="M1186" s="116" t="s">
        <v>19</v>
      </c>
      <c r="N1186" s="116" t="s">
        <v>20</v>
      </c>
      <c r="O1186" s="116" t="s">
        <v>175</v>
      </c>
      <c r="P1186" s="116" t="s">
        <v>21</v>
      </c>
      <c r="Q1186" s="116" t="s">
        <v>22</v>
      </c>
      <c r="R1186" s="116" t="s">
        <v>23</v>
      </c>
      <c r="S1186" s="116" t="s">
        <v>24</v>
      </c>
      <c r="T1186" s="116" t="s">
        <v>25</v>
      </c>
      <c r="U1186" s="116" t="s">
        <v>26</v>
      </c>
      <c r="V1186" s="116" t="s">
        <v>27</v>
      </c>
      <c r="W1186" s="116" t="s">
        <v>28</v>
      </c>
      <c r="X1186" s="116" t="s">
        <v>29</v>
      </c>
      <c r="Y1186" s="116" t="s">
        <v>30</v>
      </c>
      <c r="Z1186" s="116" t="s">
        <v>31</v>
      </c>
      <c r="AA1186" s="116" t="s">
        <v>493</v>
      </c>
      <c r="AB1186" s="116" t="s">
        <v>476</v>
      </c>
      <c r="AC1186" s="67"/>
      <c r="AD1186" s="55"/>
    </row>
    <row r="1187" spans="1:30" s="52" customFormat="1">
      <c r="A1187" s="115"/>
      <c r="B1187" s="116"/>
      <c r="C1187" s="161" t="s">
        <v>637</v>
      </c>
      <c r="D1187" s="121"/>
      <c r="E1187" s="122"/>
      <c r="F1187" s="122"/>
      <c r="G1187" s="122"/>
      <c r="H1187" s="122"/>
      <c r="I1187" s="122"/>
      <c r="J1187" s="122"/>
      <c r="K1187" s="122"/>
      <c r="L1187" s="122"/>
      <c r="M1187" s="122"/>
      <c r="N1187" s="122"/>
      <c r="O1187" s="122"/>
      <c r="P1187" s="122"/>
      <c r="Q1187" s="122"/>
      <c r="R1187" s="122"/>
      <c r="S1187" s="122"/>
      <c r="T1187" s="122"/>
      <c r="U1187" s="122"/>
      <c r="V1187" s="122"/>
      <c r="W1187" s="122"/>
      <c r="X1187" s="122"/>
      <c r="Y1187" s="122"/>
      <c r="Z1187" s="122"/>
      <c r="AA1187" s="122"/>
      <c r="AB1187" s="122"/>
      <c r="AC1187" s="67"/>
      <c r="AD1187" s="55"/>
    </row>
    <row r="1188" spans="1:30" s="52" customFormat="1">
      <c r="A1188" s="135" t="s">
        <v>280</v>
      </c>
      <c r="B1188" s="29">
        <v>9063716</v>
      </c>
      <c r="C1188" s="165">
        <f>ROUND(B1188/12,2)</f>
        <v>755309.67</v>
      </c>
      <c r="D1188" s="20"/>
      <c r="E1188" s="42">
        <v>1</v>
      </c>
      <c r="F1188" s="5"/>
      <c r="G1188" s="19"/>
      <c r="H1188" s="20"/>
      <c r="I1188" s="20"/>
      <c r="J1188" s="20"/>
      <c r="K1188" s="20"/>
      <c r="L1188" s="5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67"/>
      <c r="AD1188" s="55"/>
    </row>
    <row r="1189" spans="1:30" s="52" customFormat="1">
      <c r="A1189" s="90"/>
      <c r="B1189" s="24"/>
      <c r="C1189" s="169"/>
      <c r="D1189" s="30">
        <f>$C1188*D1188</f>
        <v>0</v>
      </c>
      <c r="E1189" s="30">
        <f t="shared" ref="E1189" si="2040">$C1188*E1188</f>
        <v>755309.67</v>
      </c>
      <c r="F1189" s="30">
        <f t="shared" ref="F1189" si="2041">$C1188*F1188</f>
        <v>0</v>
      </c>
      <c r="G1189" s="30">
        <f t="shared" ref="G1189:AB1189" si="2042">$C1188*G1188</f>
        <v>0</v>
      </c>
      <c r="H1189" s="30">
        <f t="shared" si="2042"/>
        <v>0</v>
      </c>
      <c r="I1189" s="30">
        <f t="shared" si="2042"/>
        <v>0</v>
      </c>
      <c r="J1189" s="30">
        <f t="shared" si="2042"/>
        <v>0</v>
      </c>
      <c r="K1189" s="30">
        <f t="shared" si="2042"/>
        <v>0</v>
      </c>
      <c r="L1189" s="30">
        <f t="shared" si="2042"/>
        <v>0</v>
      </c>
      <c r="M1189" s="30">
        <f t="shared" si="2042"/>
        <v>0</v>
      </c>
      <c r="N1189" s="30">
        <f t="shared" si="2042"/>
        <v>0</v>
      </c>
      <c r="O1189" s="30">
        <f t="shared" si="2042"/>
        <v>0</v>
      </c>
      <c r="P1189" s="30">
        <f t="shared" si="2042"/>
        <v>0</v>
      </c>
      <c r="Q1189" s="30">
        <f t="shared" si="2042"/>
        <v>0</v>
      </c>
      <c r="R1189" s="30">
        <f t="shared" si="2042"/>
        <v>0</v>
      </c>
      <c r="S1189" s="30">
        <f t="shared" si="2042"/>
        <v>0</v>
      </c>
      <c r="T1189" s="30">
        <f t="shared" si="2042"/>
        <v>0</v>
      </c>
      <c r="U1189" s="30">
        <f t="shared" si="2042"/>
        <v>0</v>
      </c>
      <c r="V1189" s="30">
        <f t="shared" si="2042"/>
        <v>0</v>
      </c>
      <c r="W1189" s="30">
        <f t="shared" si="2042"/>
        <v>0</v>
      </c>
      <c r="X1189" s="30">
        <f t="shared" si="2042"/>
        <v>0</v>
      </c>
      <c r="Y1189" s="30">
        <f t="shared" si="2042"/>
        <v>0</v>
      </c>
      <c r="Z1189" s="30">
        <f t="shared" si="2042"/>
        <v>0</v>
      </c>
      <c r="AA1189" s="30">
        <f t="shared" si="2042"/>
        <v>0</v>
      </c>
      <c r="AB1189" s="30">
        <f t="shared" si="2042"/>
        <v>0</v>
      </c>
      <c r="AC1189" s="67"/>
      <c r="AD1189" s="55"/>
    </row>
    <row r="1190" spans="1:30" s="52" customFormat="1" ht="13.2" customHeight="1">
      <c r="A1190" s="50" t="s">
        <v>50</v>
      </c>
      <c r="B1190" s="33">
        <f>SUM(B1188:B1188)</f>
        <v>9063716</v>
      </c>
      <c r="C1190" s="51">
        <f>SUM(C1188:C1188)</f>
        <v>755309.67</v>
      </c>
      <c r="D1190" s="33">
        <f>D1189</f>
        <v>0</v>
      </c>
      <c r="E1190" s="33">
        <f t="shared" ref="E1190" si="2043">E1189</f>
        <v>755309.67</v>
      </c>
      <c r="F1190" s="33">
        <f t="shared" ref="F1190" si="2044">F1189</f>
        <v>0</v>
      </c>
      <c r="G1190" s="33">
        <f t="shared" ref="G1190:AB1190" si="2045">G1189</f>
        <v>0</v>
      </c>
      <c r="H1190" s="33">
        <f t="shared" si="2045"/>
        <v>0</v>
      </c>
      <c r="I1190" s="33">
        <f t="shared" si="2045"/>
        <v>0</v>
      </c>
      <c r="J1190" s="33">
        <f t="shared" si="2045"/>
        <v>0</v>
      </c>
      <c r="K1190" s="33">
        <f t="shared" si="2045"/>
        <v>0</v>
      </c>
      <c r="L1190" s="33">
        <f t="shared" si="2045"/>
        <v>0</v>
      </c>
      <c r="M1190" s="33">
        <f t="shared" si="2045"/>
        <v>0</v>
      </c>
      <c r="N1190" s="33">
        <f t="shared" si="2045"/>
        <v>0</v>
      </c>
      <c r="O1190" s="33">
        <f t="shared" si="2045"/>
        <v>0</v>
      </c>
      <c r="P1190" s="33">
        <f t="shared" si="2045"/>
        <v>0</v>
      </c>
      <c r="Q1190" s="33">
        <f t="shared" si="2045"/>
        <v>0</v>
      </c>
      <c r="R1190" s="33">
        <f t="shared" si="2045"/>
        <v>0</v>
      </c>
      <c r="S1190" s="33">
        <f t="shared" si="2045"/>
        <v>0</v>
      </c>
      <c r="T1190" s="33">
        <f t="shared" si="2045"/>
        <v>0</v>
      </c>
      <c r="U1190" s="33">
        <f t="shared" si="2045"/>
        <v>0</v>
      </c>
      <c r="V1190" s="33">
        <f t="shared" si="2045"/>
        <v>0</v>
      </c>
      <c r="W1190" s="33">
        <f t="shared" si="2045"/>
        <v>0</v>
      </c>
      <c r="X1190" s="33">
        <f t="shared" si="2045"/>
        <v>0</v>
      </c>
      <c r="Y1190" s="33">
        <f t="shared" si="2045"/>
        <v>0</v>
      </c>
      <c r="Z1190" s="33">
        <f t="shared" si="2045"/>
        <v>0</v>
      </c>
      <c r="AA1190" s="33">
        <f t="shared" si="2045"/>
        <v>0</v>
      </c>
      <c r="AB1190" s="33">
        <f t="shared" si="2045"/>
        <v>0</v>
      </c>
      <c r="AC1190" s="67"/>
      <c r="AD1190" s="55"/>
    </row>
    <row r="1191" spans="1:30" s="52" customFormat="1" ht="18" customHeight="1">
      <c r="A1191" s="54"/>
      <c r="B1191" s="7"/>
      <c r="C1191" s="30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67"/>
      <c r="AD1191" s="55"/>
    </row>
    <row r="1192" spans="1:30" s="52" customFormat="1" ht="13.35" customHeight="1">
      <c r="A1192" s="54"/>
      <c r="B1192" s="7"/>
      <c r="C1192" s="30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67"/>
      <c r="AD1192" s="55"/>
    </row>
    <row r="1193" spans="1:30" s="52" customFormat="1" ht="13.8" thickBot="1">
      <c r="A1193" s="82" t="s">
        <v>508</v>
      </c>
      <c r="B1193" s="127"/>
      <c r="C1193" s="159"/>
      <c r="D1193" s="127"/>
      <c r="E1193" s="127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67"/>
      <c r="AD1193" s="55"/>
    </row>
    <row r="1194" spans="1:30" s="52" customFormat="1" ht="13.8" thickBot="1">
      <c r="A1194" s="113" t="s">
        <v>1</v>
      </c>
      <c r="B1194" s="114" t="s">
        <v>2</v>
      </c>
      <c r="C1194" s="160" t="s">
        <v>3</v>
      </c>
      <c r="D1194" s="211" t="s">
        <v>4</v>
      </c>
      <c r="E1194" s="212"/>
      <c r="F1194" s="212"/>
      <c r="G1194" s="212"/>
      <c r="H1194" s="212"/>
      <c r="I1194" s="212"/>
      <c r="J1194" s="212"/>
      <c r="K1194" s="212"/>
      <c r="L1194" s="212"/>
      <c r="M1194" s="212"/>
      <c r="N1194" s="212"/>
      <c r="O1194" s="212"/>
      <c r="P1194" s="212"/>
      <c r="Q1194" s="212"/>
      <c r="R1194" s="212"/>
      <c r="S1194" s="212"/>
      <c r="T1194" s="212"/>
      <c r="U1194" s="212"/>
      <c r="V1194" s="212"/>
      <c r="W1194" s="212"/>
      <c r="X1194" s="212"/>
      <c r="Y1194" s="212"/>
      <c r="Z1194" s="123"/>
      <c r="AA1194" s="123"/>
      <c r="AB1194" s="123"/>
      <c r="AC1194" s="67"/>
      <c r="AD1194" s="55"/>
    </row>
    <row r="1195" spans="1:30" s="52" customFormat="1">
      <c r="A1195" s="115" t="s">
        <v>5</v>
      </c>
      <c r="B1195" s="116" t="s">
        <v>6</v>
      </c>
      <c r="C1195" s="161" t="s">
        <v>6</v>
      </c>
      <c r="D1195" s="117"/>
      <c r="E1195" s="118"/>
      <c r="F1195" s="118"/>
      <c r="G1195" s="118"/>
      <c r="H1195" s="118"/>
      <c r="I1195" s="118"/>
      <c r="J1195" s="118"/>
      <c r="K1195" s="118"/>
      <c r="L1195" s="118"/>
      <c r="M1195" s="118"/>
      <c r="N1195" s="118"/>
      <c r="O1195" s="118"/>
      <c r="P1195" s="118"/>
      <c r="Q1195" s="118"/>
      <c r="R1195" s="118"/>
      <c r="S1195" s="118"/>
      <c r="T1195" s="118"/>
      <c r="U1195" s="118"/>
      <c r="V1195" s="118"/>
      <c r="W1195" s="118"/>
      <c r="X1195" s="118"/>
      <c r="Y1195" s="119"/>
      <c r="Z1195" s="116" t="s">
        <v>7</v>
      </c>
      <c r="AA1195" s="116"/>
      <c r="AB1195" s="116"/>
      <c r="AC1195" s="67"/>
      <c r="AD1195" s="55"/>
    </row>
    <row r="1196" spans="1:30" s="52" customFormat="1">
      <c r="A1196" s="115" t="s">
        <v>8</v>
      </c>
      <c r="B1196" s="116" t="s">
        <v>9</v>
      </c>
      <c r="C1196" s="161" t="s">
        <v>9</v>
      </c>
      <c r="D1196" s="120" t="s">
        <v>10</v>
      </c>
      <c r="E1196" s="116" t="s">
        <v>11</v>
      </c>
      <c r="F1196" s="116" t="s">
        <v>12</v>
      </c>
      <c r="G1196" s="116" t="s">
        <v>13</v>
      </c>
      <c r="H1196" s="116" t="s">
        <v>14</v>
      </c>
      <c r="I1196" s="116" t="s">
        <v>15</v>
      </c>
      <c r="J1196" s="116" t="s">
        <v>16</v>
      </c>
      <c r="K1196" s="116" t="s">
        <v>17</v>
      </c>
      <c r="L1196" s="116" t="s">
        <v>18</v>
      </c>
      <c r="M1196" s="116" t="s">
        <v>19</v>
      </c>
      <c r="N1196" s="116" t="s">
        <v>20</v>
      </c>
      <c r="O1196" s="116" t="s">
        <v>175</v>
      </c>
      <c r="P1196" s="116" t="s">
        <v>21</v>
      </c>
      <c r="Q1196" s="116" t="s">
        <v>22</v>
      </c>
      <c r="R1196" s="116" t="s">
        <v>23</v>
      </c>
      <c r="S1196" s="116" t="s">
        <v>24</v>
      </c>
      <c r="T1196" s="116" t="s">
        <v>25</v>
      </c>
      <c r="U1196" s="116" t="s">
        <v>26</v>
      </c>
      <c r="V1196" s="116" t="s">
        <v>27</v>
      </c>
      <c r="W1196" s="116" t="s">
        <v>28</v>
      </c>
      <c r="X1196" s="116" t="s">
        <v>29</v>
      </c>
      <c r="Y1196" s="116" t="s">
        <v>30</v>
      </c>
      <c r="Z1196" s="116" t="s">
        <v>31</v>
      </c>
      <c r="AA1196" s="116" t="s">
        <v>493</v>
      </c>
      <c r="AB1196" s="116" t="s">
        <v>476</v>
      </c>
      <c r="AC1196" s="67"/>
      <c r="AD1196" s="55"/>
    </row>
    <row r="1197" spans="1:30" s="52" customFormat="1">
      <c r="A1197" s="115"/>
      <c r="B1197" s="116"/>
      <c r="C1197" s="161" t="s">
        <v>637</v>
      </c>
      <c r="D1197" s="121"/>
      <c r="E1197" s="122"/>
      <c r="F1197" s="122"/>
      <c r="G1197" s="122"/>
      <c r="H1197" s="122"/>
      <c r="I1197" s="122"/>
      <c r="J1197" s="122"/>
      <c r="K1197" s="122"/>
      <c r="L1197" s="122"/>
      <c r="M1197" s="122"/>
      <c r="N1197" s="122"/>
      <c r="O1197" s="122"/>
      <c r="P1197" s="122"/>
      <c r="Q1197" s="122"/>
      <c r="R1197" s="122"/>
      <c r="S1197" s="122"/>
      <c r="T1197" s="122"/>
      <c r="U1197" s="122"/>
      <c r="V1197" s="122"/>
      <c r="W1197" s="122"/>
      <c r="X1197" s="122"/>
      <c r="Y1197" s="122"/>
      <c r="Z1197" s="122"/>
      <c r="AA1197" s="122"/>
      <c r="AB1197" s="122"/>
      <c r="AC1197" s="67"/>
      <c r="AD1197" s="55"/>
    </row>
    <row r="1198" spans="1:30" s="52" customFormat="1">
      <c r="A1198" s="135" t="s">
        <v>373</v>
      </c>
      <c r="B1198" s="29">
        <v>838798</v>
      </c>
      <c r="C1198" s="165">
        <f>ROUND(B1198/12,2)</f>
        <v>69899.83</v>
      </c>
      <c r="D1198" s="20"/>
      <c r="E1198" s="42">
        <v>6.4600000000000005E-2</v>
      </c>
      <c r="F1198" s="5">
        <v>8.7400000000000005E-2</v>
      </c>
      <c r="G1198" s="19"/>
      <c r="H1198" s="20">
        <v>0.19739999999999999</v>
      </c>
      <c r="I1198" s="20">
        <v>2.1600000000000001E-2</v>
      </c>
      <c r="J1198" s="20">
        <v>5.8999999999999999E-3</v>
      </c>
      <c r="K1198" s="20">
        <v>1.0200000000000001E-2</v>
      </c>
      <c r="L1198" s="5">
        <v>1E-4</v>
      </c>
      <c r="M1198" s="20"/>
      <c r="N1198" s="20">
        <v>0.39950000000000002</v>
      </c>
      <c r="O1198" s="20">
        <v>4.4999999999999997E-3</v>
      </c>
      <c r="P1198" s="20"/>
      <c r="Q1198" s="20"/>
      <c r="R1198" s="20"/>
      <c r="S1198" s="20"/>
      <c r="T1198" s="20"/>
      <c r="U1198" s="20"/>
      <c r="V1198" s="20">
        <v>0.20880000000000001</v>
      </c>
      <c r="W1198" s="20"/>
      <c r="X1198" s="20"/>
      <c r="Y1198" s="20"/>
      <c r="Z1198" s="20"/>
      <c r="AA1198" s="20"/>
      <c r="AB1198" s="20"/>
      <c r="AC1198" s="67"/>
      <c r="AD1198" s="55"/>
    </row>
    <row r="1199" spans="1:30" s="52" customFormat="1">
      <c r="A1199" s="178" t="s">
        <v>375</v>
      </c>
      <c r="B1199" s="141"/>
      <c r="C1199" s="165"/>
      <c r="D1199" s="30">
        <f t="shared" ref="D1199" si="2046">$C1198*D1198</f>
        <v>0</v>
      </c>
      <c r="E1199" s="30">
        <f t="shared" ref="E1199" si="2047">$C1198*E1198</f>
        <v>4515.5290180000002</v>
      </c>
      <c r="F1199" s="30">
        <f t="shared" ref="F1199:AB1199" si="2048">$C1198*F1198</f>
        <v>6109.2451420000007</v>
      </c>
      <c r="G1199" s="30">
        <f t="shared" si="2048"/>
        <v>0</v>
      </c>
      <c r="H1199" s="30">
        <f t="shared" si="2048"/>
        <v>13798.226441999999</v>
      </c>
      <c r="I1199" s="30">
        <f t="shared" si="2048"/>
        <v>1509.8363280000001</v>
      </c>
      <c r="J1199" s="30">
        <f t="shared" si="2048"/>
        <v>412.408997</v>
      </c>
      <c r="K1199" s="30">
        <f t="shared" si="2048"/>
        <v>712.97826600000008</v>
      </c>
      <c r="L1199" s="30">
        <f t="shared" si="2048"/>
        <v>6.9899830000000005</v>
      </c>
      <c r="M1199" s="30">
        <f t="shared" si="2048"/>
        <v>0</v>
      </c>
      <c r="N1199" s="30">
        <f t="shared" si="2048"/>
        <v>27924.982085000003</v>
      </c>
      <c r="O1199" s="30">
        <f t="shared" si="2048"/>
        <v>314.54923500000001</v>
      </c>
      <c r="P1199" s="30">
        <f t="shared" si="2048"/>
        <v>0</v>
      </c>
      <c r="Q1199" s="30">
        <f t="shared" si="2048"/>
        <v>0</v>
      </c>
      <c r="R1199" s="30">
        <f t="shared" si="2048"/>
        <v>0</v>
      </c>
      <c r="S1199" s="30">
        <f t="shared" si="2048"/>
        <v>0</v>
      </c>
      <c r="T1199" s="30">
        <f t="shared" si="2048"/>
        <v>0</v>
      </c>
      <c r="U1199" s="30">
        <f t="shared" si="2048"/>
        <v>0</v>
      </c>
      <c r="V1199" s="30">
        <f t="shared" si="2048"/>
        <v>14595.084504000002</v>
      </c>
      <c r="W1199" s="30">
        <f t="shared" si="2048"/>
        <v>0</v>
      </c>
      <c r="X1199" s="30">
        <f t="shared" si="2048"/>
        <v>0</v>
      </c>
      <c r="Y1199" s="30">
        <f t="shared" si="2048"/>
        <v>0</v>
      </c>
      <c r="Z1199" s="30">
        <f t="shared" si="2048"/>
        <v>0</v>
      </c>
      <c r="AA1199" s="30">
        <f t="shared" si="2048"/>
        <v>0</v>
      </c>
      <c r="AB1199" s="30">
        <f t="shared" si="2048"/>
        <v>0</v>
      </c>
      <c r="AC1199" s="67"/>
      <c r="AD1199" s="55"/>
    </row>
    <row r="1200" spans="1:30" s="52" customFormat="1">
      <c r="A1200" s="50" t="s">
        <v>50</v>
      </c>
      <c r="B1200" s="33">
        <f>SUM(B1198:B1198)</f>
        <v>838798</v>
      </c>
      <c r="C1200" s="51">
        <f>SUM(C1198:C1198)</f>
        <v>69899.83</v>
      </c>
      <c r="D1200" s="33">
        <f t="shared" ref="D1200" si="2049">D1199</f>
        <v>0</v>
      </c>
      <c r="E1200" s="33">
        <f t="shared" ref="E1200" si="2050">E1199</f>
        <v>4515.5290180000002</v>
      </c>
      <c r="F1200" s="33">
        <f t="shared" ref="F1200:AB1200" si="2051">F1199</f>
        <v>6109.2451420000007</v>
      </c>
      <c r="G1200" s="33">
        <f t="shared" si="2051"/>
        <v>0</v>
      </c>
      <c r="H1200" s="33">
        <f t="shared" si="2051"/>
        <v>13798.226441999999</v>
      </c>
      <c r="I1200" s="33">
        <f t="shared" si="2051"/>
        <v>1509.8363280000001</v>
      </c>
      <c r="J1200" s="33">
        <f t="shared" si="2051"/>
        <v>412.408997</v>
      </c>
      <c r="K1200" s="33">
        <f t="shared" si="2051"/>
        <v>712.97826600000008</v>
      </c>
      <c r="L1200" s="33">
        <f t="shared" si="2051"/>
        <v>6.9899830000000005</v>
      </c>
      <c r="M1200" s="33">
        <f t="shared" si="2051"/>
        <v>0</v>
      </c>
      <c r="N1200" s="33">
        <f t="shared" si="2051"/>
        <v>27924.982085000003</v>
      </c>
      <c r="O1200" s="33">
        <f t="shared" si="2051"/>
        <v>314.54923500000001</v>
      </c>
      <c r="P1200" s="33">
        <f t="shared" si="2051"/>
        <v>0</v>
      </c>
      <c r="Q1200" s="33">
        <f t="shared" si="2051"/>
        <v>0</v>
      </c>
      <c r="R1200" s="33">
        <f t="shared" si="2051"/>
        <v>0</v>
      </c>
      <c r="S1200" s="33">
        <f t="shared" si="2051"/>
        <v>0</v>
      </c>
      <c r="T1200" s="33">
        <f t="shared" si="2051"/>
        <v>0</v>
      </c>
      <c r="U1200" s="33">
        <f t="shared" si="2051"/>
        <v>0</v>
      </c>
      <c r="V1200" s="33">
        <f t="shared" si="2051"/>
        <v>14595.084504000002</v>
      </c>
      <c r="W1200" s="33">
        <f t="shared" si="2051"/>
        <v>0</v>
      </c>
      <c r="X1200" s="33">
        <f t="shared" si="2051"/>
        <v>0</v>
      </c>
      <c r="Y1200" s="33">
        <f t="shared" si="2051"/>
        <v>0</v>
      </c>
      <c r="Z1200" s="33">
        <f t="shared" si="2051"/>
        <v>0</v>
      </c>
      <c r="AA1200" s="33">
        <f t="shared" si="2051"/>
        <v>0</v>
      </c>
      <c r="AB1200" s="33">
        <f t="shared" si="2051"/>
        <v>0</v>
      </c>
      <c r="AC1200" s="67"/>
      <c r="AD1200" s="55"/>
    </row>
    <row r="1201" spans="1:30" s="52" customFormat="1">
      <c r="A1201" s="54"/>
      <c r="B1201" s="7"/>
      <c r="C1201" s="30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67"/>
      <c r="AD1201" s="55"/>
    </row>
    <row r="1202" spans="1:30" s="52" customFormat="1">
      <c r="A1202" s="54"/>
      <c r="B1202" s="7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67"/>
      <c r="AD1202" s="55"/>
    </row>
    <row r="1203" spans="1:30" s="52" customFormat="1" ht="13.8" thickBot="1">
      <c r="A1203" s="82" t="s">
        <v>509</v>
      </c>
      <c r="B1203" s="127"/>
      <c r="C1203" s="159"/>
      <c r="D1203" s="127"/>
      <c r="E1203" s="127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67"/>
      <c r="AD1203" s="55"/>
    </row>
    <row r="1204" spans="1:30" s="52" customFormat="1" ht="13.8" thickBot="1">
      <c r="A1204" s="113" t="s">
        <v>1</v>
      </c>
      <c r="B1204" s="114" t="s">
        <v>2</v>
      </c>
      <c r="C1204" s="160" t="s">
        <v>3</v>
      </c>
      <c r="D1204" s="211" t="s">
        <v>4</v>
      </c>
      <c r="E1204" s="212"/>
      <c r="F1204" s="212"/>
      <c r="G1204" s="212"/>
      <c r="H1204" s="212"/>
      <c r="I1204" s="212"/>
      <c r="J1204" s="212"/>
      <c r="K1204" s="212"/>
      <c r="L1204" s="212"/>
      <c r="M1204" s="212"/>
      <c r="N1204" s="212"/>
      <c r="O1204" s="212"/>
      <c r="P1204" s="212"/>
      <c r="Q1204" s="212"/>
      <c r="R1204" s="212"/>
      <c r="S1204" s="212"/>
      <c r="T1204" s="212"/>
      <c r="U1204" s="212"/>
      <c r="V1204" s="212"/>
      <c r="W1204" s="212"/>
      <c r="X1204" s="212"/>
      <c r="Y1204" s="212"/>
      <c r="Z1204" s="123"/>
      <c r="AA1204" s="123"/>
      <c r="AB1204" s="123"/>
      <c r="AC1204" s="67"/>
      <c r="AD1204" s="55"/>
    </row>
    <row r="1205" spans="1:30" s="52" customFormat="1">
      <c r="A1205" s="115" t="s">
        <v>5</v>
      </c>
      <c r="B1205" s="116" t="s">
        <v>6</v>
      </c>
      <c r="C1205" s="161" t="s">
        <v>6</v>
      </c>
      <c r="D1205" s="117"/>
      <c r="E1205" s="118"/>
      <c r="F1205" s="118"/>
      <c r="G1205" s="118"/>
      <c r="H1205" s="118"/>
      <c r="I1205" s="118"/>
      <c r="J1205" s="118"/>
      <c r="K1205" s="118"/>
      <c r="L1205" s="118"/>
      <c r="M1205" s="118"/>
      <c r="N1205" s="118"/>
      <c r="O1205" s="118"/>
      <c r="P1205" s="118"/>
      <c r="Q1205" s="118"/>
      <c r="R1205" s="118"/>
      <c r="S1205" s="118"/>
      <c r="T1205" s="118"/>
      <c r="U1205" s="118"/>
      <c r="V1205" s="118"/>
      <c r="W1205" s="118"/>
      <c r="X1205" s="118"/>
      <c r="Y1205" s="119"/>
      <c r="Z1205" s="116" t="s">
        <v>7</v>
      </c>
      <c r="AA1205" s="116"/>
      <c r="AB1205" s="116"/>
      <c r="AC1205" s="67"/>
      <c r="AD1205" s="55"/>
    </row>
    <row r="1206" spans="1:30" s="52" customFormat="1">
      <c r="A1206" s="115" t="s">
        <v>8</v>
      </c>
      <c r="B1206" s="116" t="s">
        <v>9</v>
      </c>
      <c r="C1206" s="161" t="s">
        <v>9</v>
      </c>
      <c r="D1206" s="120" t="s">
        <v>10</v>
      </c>
      <c r="E1206" s="116" t="s">
        <v>11</v>
      </c>
      <c r="F1206" s="116" t="s">
        <v>12</v>
      </c>
      <c r="G1206" s="116" t="s">
        <v>13</v>
      </c>
      <c r="H1206" s="116" t="s">
        <v>14</v>
      </c>
      <c r="I1206" s="116" t="s">
        <v>15</v>
      </c>
      <c r="J1206" s="116" t="s">
        <v>16</v>
      </c>
      <c r="K1206" s="116" t="s">
        <v>17</v>
      </c>
      <c r="L1206" s="116" t="s">
        <v>18</v>
      </c>
      <c r="M1206" s="116" t="s">
        <v>19</v>
      </c>
      <c r="N1206" s="116" t="s">
        <v>20</v>
      </c>
      <c r="O1206" s="116" t="s">
        <v>175</v>
      </c>
      <c r="P1206" s="116" t="s">
        <v>21</v>
      </c>
      <c r="Q1206" s="116" t="s">
        <v>22</v>
      </c>
      <c r="R1206" s="116" t="s">
        <v>23</v>
      </c>
      <c r="S1206" s="116" t="s">
        <v>24</v>
      </c>
      <c r="T1206" s="116" t="s">
        <v>25</v>
      </c>
      <c r="U1206" s="116" t="s">
        <v>26</v>
      </c>
      <c r="V1206" s="116" t="s">
        <v>27</v>
      </c>
      <c r="W1206" s="116" t="s">
        <v>28</v>
      </c>
      <c r="X1206" s="116" t="s">
        <v>29</v>
      </c>
      <c r="Y1206" s="116" t="s">
        <v>30</v>
      </c>
      <c r="Z1206" s="116" t="s">
        <v>31</v>
      </c>
      <c r="AA1206" s="116" t="s">
        <v>493</v>
      </c>
      <c r="AB1206" s="116" t="s">
        <v>476</v>
      </c>
      <c r="AC1206" s="67"/>
      <c r="AD1206" s="55"/>
    </row>
    <row r="1207" spans="1:30" s="52" customFormat="1">
      <c r="A1207" s="115"/>
      <c r="B1207" s="116"/>
      <c r="C1207" s="161" t="s">
        <v>606</v>
      </c>
      <c r="D1207" s="121"/>
      <c r="E1207" s="122"/>
      <c r="F1207" s="122"/>
      <c r="G1207" s="122"/>
      <c r="H1207" s="122"/>
      <c r="I1207" s="122"/>
      <c r="J1207" s="122"/>
      <c r="K1207" s="122"/>
      <c r="L1207" s="122"/>
      <c r="M1207" s="122"/>
      <c r="N1207" s="122"/>
      <c r="O1207" s="122"/>
      <c r="P1207" s="122"/>
      <c r="Q1207" s="122"/>
      <c r="R1207" s="122"/>
      <c r="S1207" s="122"/>
      <c r="T1207" s="122"/>
      <c r="U1207" s="122"/>
      <c r="V1207" s="122"/>
      <c r="W1207" s="122"/>
      <c r="X1207" s="122"/>
      <c r="Y1207" s="122"/>
      <c r="Z1207" s="122"/>
      <c r="AA1207" s="122"/>
      <c r="AB1207" s="122"/>
      <c r="AC1207" s="67"/>
      <c r="AD1207" s="55"/>
    </row>
    <row r="1208" spans="1:30" s="52" customFormat="1">
      <c r="A1208" s="135" t="s">
        <v>373</v>
      </c>
      <c r="B1208" s="29">
        <v>906906</v>
      </c>
      <c r="C1208" s="165">
        <f>ROUND(B1208/12,2)</f>
        <v>75575.5</v>
      </c>
      <c r="D1208" s="20"/>
      <c r="E1208" s="42">
        <v>6.4600000000000005E-2</v>
      </c>
      <c r="F1208" s="5">
        <v>8.7400000000000005E-2</v>
      </c>
      <c r="G1208" s="19"/>
      <c r="H1208" s="20">
        <v>0.19739999999999999</v>
      </c>
      <c r="I1208" s="20">
        <v>2.1600000000000001E-2</v>
      </c>
      <c r="J1208" s="20">
        <v>5.8999999999999999E-3</v>
      </c>
      <c r="K1208" s="20">
        <v>1.0200000000000001E-2</v>
      </c>
      <c r="L1208" s="5">
        <v>1E-4</v>
      </c>
      <c r="M1208" s="20"/>
      <c r="N1208" s="20">
        <v>0.39950000000000002</v>
      </c>
      <c r="O1208" s="20">
        <v>4.4999999999999997E-3</v>
      </c>
      <c r="P1208" s="20"/>
      <c r="Q1208" s="20"/>
      <c r="R1208" s="20"/>
      <c r="S1208" s="20"/>
      <c r="T1208" s="20"/>
      <c r="U1208" s="20"/>
      <c r="V1208" s="20">
        <v>0.20880000000000001</v>
      </c>
      <c r="W1208" s="20"/>
      <c r="X1208" s="20"/>
      <c r="Y1208" s="20"/>
      <c r="Z1208" s="20"/>
      <c r="AA1208" s="20"/>
      <c r="AB1208" s="20"/>
      <c r="AC1208" s="67"/>
      <c r="AD1208" s="55"/>
    </row>
    <row r="1209" spans="1:30" s="52" customFormat="1">
      <c r="A1209" s="53" t="s">
        <v>374</v>
      </c>
      <c r="B1209" s="143"/>
      <c r="C1209" s="163"/>
      <c r="D1209" s="30">
        <f>$C1208*D1208</f>
        <v>0</v>
      </c>
      <c r="E1209" s="30">
        <f>$C1208*E1208</f>
        <v>4882.1773000000003</v>
      </c>
      <c r="F1209" s="30">
        <f t="shared" ref="F1209" si="2052">$C1208*F1208</f>
        <v>6605.2987000000003</v>
      </c>
      <c r="G1209" s="30">
        <f t="shared" ref="G1209" si="2053">$C1208*G1208</f>
        <v>0</v>
      </c>
      <c r="H1209" s="30">
        <f t="shared" ref="H1209:AB1209" si="2054">$C1208*H1208</f>
        <v>14918.6037</v>
      </c>
      <c r="I1209" s="30">
        <f t="shared" si="2054"/>
        <v>1632.4308000000001</v>
      </c>
      <c r="J1209" s="30">
        <f t="shared" si="2054"/>
        <v>445.89544999999998</v>
      </c>
      <c r="K1209" s="30">
        <f t="shared" si="2054"/>
        <v>770.87010000000009</v>
      </c>
      <c r="L1209" s="30">
        <f t="shared" si="2054"/>
        <v>7.55755</v>
      </c>
      <c r="M1209" s="30">
        <f t="shared" si="2054"/>
        <v>0</v>
      </c>
      <c r="N1209" s="30">
        <f t="shared" si="2054"/>
        <v>30192.412250000001</v>
      </c>
      <c r="O1209" s="30">
        <f t="shared" si="2054"/>
        <v>340.08974999999998</v>
      </c>
      <c r="P1209" s="30">
        <f t="shared" si="2054"/>
        <v>0</v>
      </c>
      <c r="Q1209" s="30">
        <f t="shared" si="2054"/>
        <v>0</v>
      </c>
      <c r="R1209" s="30">
        <f t="shared" si="2054"/>
        <v>0</v>
      </c>
      <c r="S1209" s="30">
        <f t="shared" si="2054"/>
        <v>0</v>
      </c>
      <c r="T1209" s="30">
        <f t="shared" si="2054"/>
        <v>0</v>
      </c>
      <c r="U1209" s="30">
        <f t="shared" si="2054"/>
        <v>0</v>
      </c>
      <c r="V1209" s="30">
        <f t="shared" si="2054"/>
        <v>15780.164400000001</v>
      </c>
      <c r="W1209" s="30">
        <f t="shared" si="2054"/>
        <v>0</v>
      </c>
      <c r="X1209" s="30">
        <f t="shared" si="2054"/>
        <v>0</v>
      </c>
      <c r="Y1209" s="30">
        <f t="shared" si="2054"/>
        <v>0</v>
      </c>
      <c r="Z1209" s="30">
        <f t="shared" si="2054"/>
        <v>0</v>
      </c>
      <c r="AA1209" s="30">
        <f t="shared" si="2054"/>
        <v>0</v>
      </c>
      <c r="AB1209" s="30">
        <f t="shared" si="2054"/>
        <v>0</v>
      </c>
      <c r="AC1209" s="67"/>
      <c r="AD1209" s="55"/>
    </row>
    <row r="1210" spans="1:30" s="52" customFormat="1">
      <c r="A1210" s="53" t="s">
        <v>375</v>
      </c>
      <c r="B1210" s="144"/>
      <c r="C1210" s="163"/>
      <c r="D1210" s="20"/>
      <c r="E1210" s="42"/>
      <c r="F1210" s="19"/>
      <c r="G1210" s="19"/>
      <c r="H1210" s="20"/>
      <c r="I1210" s="20"/>
      <c r="J1210" s="20"/>
      <c r="K1210" s="20"/>
      <c r="L1210" s="19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67"/>
      <c r="AD1210" s="55"/>
    </row>
    <row r="1211" spans="1:30" s="52" customFormat="1">
      <c r="A1211" s="53" t="s">
        <v>376</v>
      </c>
      <c r="B1211" s="144"/>
      <c r="C1211" s="163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67"/>
      <c r="AD1211" s="55"/>
    </row>
    <row r="1212" spans="1:30" s="52" customFormat="1">
      <c r="A1212" s="142"/>
      <c r="B1212" s="145"/>
      <c r="C1212" s="164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67"/>
      <c r="AD1212" s="55"/>
    </row>
    <row r="1213" spans="1:30" s="52" customFormat="1">
      <c r="A1213" s="50" t="s">
        <v>50</v>
      </c>
      <c r="B1213" s="33">
        <f>SUM(B1208:B1208)</f>
        <v>906906</v>
      </c>
      <c r="C1213" s="51">
        <f>SUM(C1208:C1208)</f>
        <v>75575.5</v>
      </c>
      <c r="D1213" s="51">
        <f>D1209</f>
        <v>0</v>
      </c>
      <c r="E1213" s="51">
        <f t="shared" ref="E1213" si="2055">E1209</f>
        <v>4882.1773000000003</v>
      </c>
      <c r="F1213" s="51">
        <f t="shared" ref="F1213" si="2056">F1209</f>
        <v>6605.2987000000003</v>
      </c>
      <c r="G1213" s="51">
        <f t="shared" ref="G1213:AB1213" si="2057">G1209</f>
        <v>0</v>
      </c>
      <c r="H1213" s="51">
        <f t="shared" si="2057"/>
        <v>14918.6037</v>
      </c>
      <c r="I1213" s="51">
        <f t="shared" si="2057"/>
        <v>1632.4308000000001</v>
      </c>
      <c r="J1213" s="51">
        <f t="shared" si="2057"/>
        <v>445.89544999999998</v>
      </c>
      <c r="K1213" s="51">
        <f t="shared" si="2057"/>
        <v>770.87010000000009</v>
      </c>
      <c r="L1213" s="51">
        <f t="shared" si="2057"/>
        <v>7.55755</v>
      </c>
      <c r="M1213" s="51">
        <f t="shared" si="2057"/>
        <v>0</v>
      </c>
      <c r="N1213" s="51">
        <f t="shared" si="2057"/>
        <v>30192.412250000001</v>
      </c>
      <c r="O1213" s="51">
        <f t="shared" si="2057"/>
        <v>340.08974999999998</v>
      </c>
      <c r="P1213" s="51">
        <f t="shared" si="2057"/>
        <v>0</v>
      </c>
      <c r="Q1213" s="51">
        <f t="shared" si="2057"/>
        <v>0</v>
      </c>
      <c r="R1213" s="51">
        <f t="shared" si="2057"/>
        <v>0</v>
      </c>
      <c r="S1213" s="51">
        <f t="shared" si="2057"/>
        <v>0</v>
      </c>
      <c r="T1213" s="51">
        <f t="shared" si="2057"/>
        <v>0</v>
      </c>
      <c r="U1213" s="51">
        <f t="shared" si="2057"/>
        <v>0</v>
      </c>
      <c r="V1213" s="51">
        <f t="shared" si="2057"/>
        <v>15780.164400000001</v>
      </c>
      <c r="W1213" s="51">
        <f t="shared" si="2057"/>
        <v>0</v>
      </c>
      <c r="X1213" s="51">
        <f t="shared" si="2057"/>
        <v>0</v>
      </c>
      <c r="Y1213" s="51">
        <f t="shared" si="2057"/>
        <v>0</v>
      </c>
      <c r="Z1213" s="51">
        <f t="shared" si="2057"/>
        <v>0</v>
      </c>
      <c r="AA1213" s="51">
        <f t="shared" si="2057"/>
        <v>0</v>
      </c>
      <c r="AB1213" s="51">
        <f t="shared" si="2057"/>
        <v>0</v>
      </c>
      <c r="AC1213" s="67"/>
      <c r="AD1213" s="55"/>
    </row>
    <row r="1214" spans="1:30" s="52" customFormat="1">
      <c r="A1214" s="54"/>
      <c r="B1214" s="7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67"/>
      <c r="AD1214" s="55"/>
    </row>
    <row r="1215" spans="1:30" s="52" customFormat="1">
      <c r="A1215" s="54"/>
      <c r="B1215" s="7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67"/>
      <c r="AD1215" s="55"/>
    </row>
    <row r="1216" spans="1:30" s="52" customFormat="1" ht="13.8" thickBot="1">
      <c r="A1216" s="82" t="s">
        <v>511</v>
      </c>
      <c r="B1216" s="127"/>
      <c r="C1216" s="159"/>
      <c r="D1216" s="127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67"/>
      <c r="AD1216" s="55"/>
    </row>
    <row r="1217" spans="1:30" s="52" customFormat="1" ht="13.8" thickBot="1">
      <c r="A1217" s="113" t="s">
        <v>1</v>
      </c>
      <c r="B1217" s="114" t="s">
        <v>2</v>
      </c>
      <c r="C1217" s="160" t="s">
        <v>3</v>
      </c>
      <c r="D1217" s="211" t="s">
        <v>4</v>
      </c>
      <c r="E1217" s="212"/>
      <c r="F1217" s="212"/>
      <c r="G1217" s="212"/>
      <c r="H1217" s="212"/>
      <c r="I1217" s="212"/>
      <c r="J1217" s="212"/>
      <c r="K1217" s="212"/>
      <c r="L1217" s="212"/>
      <c r="M1217" s="212"/>
      <c r="N1217" s="212"/>
      <c r="O1217" s="212"/>
      <c r="P1217" s="212"/>
      <c r="Q1217" s="212"/>
      <c r="R1217" s="212"/>
      <c r="S1217" s="212"/>
      <c r="T1217" s="212"/>
      <c r="U1217" s="212"/>
      <c r="V1217" s="212"/>
      <c r="W1217" s="212"/>
      <c r="X1217" s="212"/>
      <c r="Y1217" s="212"/>
      <c r="Z1217" s="123"/>
      <c r="AA1217" s="123"/>
      <c r="AB1217" s="123"/>
      <c r="AC1217" s="67"/>
      <c r="AD1217" s="55"/>
    </row>
    <row r="1218" spans="1:30" s="52" customFormat="1">
      <c r="A1218" s="115" t="s">
        <v>5</v>
      </c>
      <c r="B1218" s="116" t="s">
        <v>6</v>
      </c>
      <c r="C1218" s="161" t="s">
        <v>6</v>
      </c>
      <c r="D1218" s="117"/>
      <c r="E1218" s="118"/>
      <c r="F1218" s="118"/>
      <c r="G1218" s="118"/>
      <c r="H1218" s="118"/>
      <c r="I1218" s="118"/>
      <c r="J1218" s="118"/>
      <c r="K1218" s="118"/>
      <c r="L1218" s="118"/>
      <c r="M1218" s="118"/>
      <c r="N1218" s="118"/>
      <c r="O1218" s="118"/>
      <c r="P1218" s="118"/>
      <c r="Q1218" s="118"/>
      <c r="R1218" s="118"/>
      <c r="S1218" s="118"/>
      <c r="T1218" s="118"/>
      <c r="U1218" s="118"/>
      <c r="V1218" s="118"/>
      <c r="W1218" s="118"/>
      <c r="X1218" s="118"/>
      <c r="Y1218" s="119"/>
      <c r="Z1218" s="116" t="s">
        <v>7</v>
      </c>
      <c r="AA1218" s="116"/>
      <c r="AB1218" s="116"/>
      <c r="AC1218" s="67"/>
      <c r="AD1218" s="55"/>
    </row>
    <row r="1219" spans="1:30" s="52" customFormat="1">
      <c r="A1219" s="115" t="s">
        <v>8</v>
      </c>
      <c r="B1219" s="116" t="s">
        <v>9</v>
      </c>
      <c r="C1219" s="161" t="s">
        <v>9</v>
      </c>
      <c r="D1219" s="120" t="s">
        <v>10</v>
      </c>
      <c r="E1219" s="116" t="s">
        <v>11</v>
      </c>
      <c r="F1219" s="116" t="s">
        <v>12</v>
      </c>
      <c r="G1219" s="116" t="s">
        <v>13</v>
      </c>
      <c r="H1219" s="116" t="s">
        <v>14</v>
      </c>
      <c r="I1219" s="116" t="s">
        <v>15</v>
      </c>
      <c r="J1219" s="116" t="s">
        <v>16</v>
      </c>
      <c r="K1219" s="116" t="s">
        <v>17</v>
      </c>
      <c r="L1219" s="116" t="s">
        <v>18</v>
      </c>
      <c r="M1219" s="116" t="s">
        <v>19</v>
      </c>
      <c r="N1219" s="116" t="s">
        <v>20</v>
      </c>
      <c r="O1219" s="116" t="s">
        <v>175</v>
      </c>
      <c r="P1219" s="116" t="s">
        <v>21</v>
      </c>
      <c r="Q1219" s="116" t="s">
        <v>22</v>
      </c>
      <c r="R1219" s="116" t="s">
        <v>23</v>
      </c>
      <c r="S1219" s="116" t="s">
        <v>24</v>
      </c>
      <c r="T1219" s="116" t="s">
        <v>25</v>
      </c>
      <c r="U1219" s="116" t="s">
        <v>26</v>
      </c>
      <c r="V1219" s="116" t="s">
        <v>27</v>
      </c>
      <c r="W1219" s="116" t="s">
        <v>28</v>
      </c>
      <c r="X1219" s="116" t="s">
        <v>29</v>
      </c>
      <c r="Y1219" s="116" t="s">
        <v>30</v>
      </c>
      <c r="Z1219" s="116" t="s">
        <v>31</v>
      </c>
      <c r="AA1219" s="116" t="s">
        <v>493</v>
      </c>
      <c r="AB1219" s="116" t="s">
        <v>476</v>
      </c>
      <c r="AC1219" s="67"/>
      <c r="AD1219" s="55"/>
    </row>
    <row r="1220" spans="1:30" s="52" customFormat="1">
      <c r="A1220" s="115"/>
      <c r="B1220" s="116"/>
      <c r="C1220" s="161" t="s">
        <v>606</v>
      </c>
      <c r="D1220" s="121"/>
      <c r="E1220" s="122"/>
      <c r="F1220" s="122"/>
      <c r="G1220" s="122"/>
      <c r="H1220" s="122"/>
      <c r="I1220" s="122"/>
      <c r="J1220" s="122"/>
      <c r="K1220" s="122"/>
      <c r="L1220" s="122"/>
      <c r="M1220" s="122"/>
      <c r="N1220" s="122"/>
      <c r="O1220" s="122"/>
      <c r="P1220" s="122"/>
      <c r="Q1220" s="122"/>
      <c r="R1220" s="122"/>
      <c r="S1220" s="122"/>
      <c r="T1220" s="122"/>
      <c r="U1220" s="122"/>
      <c r="V1220" s="122"/>
      <c r="W1220" s="122"/>
      <c r="X1220" s="122"/>
      <c r="Y1220" s="122"/>
      <c r="Z1220" s="122"/>
      <c r="AA1220" s="122"/>
      <c r="AB1220" s="122"/>
      <c r="AC1220" s="67"/>
      <c r="AD1220" s="55"/>
    </row>
    <row r="1221" spans="1:30" s="52" customFormat="1">
      <c r="A1221" s="135" t="s">
        <v>516</v>
      </c>
      <c r="B1221" s="29">
        <v>25861317.490968321</v>
      </c>
      <c r="C1221" s="165">
        <f>ROUND(B1221/12,2)</f>
        <v>2155109.79</v>
      </c>
      <c r="D1221" s="20">
        <v>8.0100000000000005E-2</v>
      </c>
      <c r="E1221" s="42"/>
      <c r="F1221" s="5"/>
      <c r="G1221" s="19"/>
      <c r="H1221" s="20">
        <v>1.9400000000000001E-2</v>
      </c>
      <c r="I1221" s="20"/>
      <c r="J1221" s="20"/>
      <c r="K1221" s="20"/>
      <c r="L1221" s="5"/>
      <c r="M1221" s="20">
        <v>0.12989999999999999</v>
      </c>
      <c r="N1221" s="20"/>
      <c r="O1221" s="20"/>
      <c r="P1221" s="20"/>
      <c r="Q1221" s="20">
        <v>0.13850000000000001</v>
      </c>
      <c r="R1221" s="20">
        <v>5.8799999999999998E-2</v>
      </c>
      <c r="S1221" s="20">
        <v>3.4500000000000003E-2</v>
      </c>
      <c r="T1221" s="20">
        <v>0.1762</v>
      </c>
      <c r="U1221" s="20"/>
      <c r="V1221" s="20"/>
      <c r="W1221" s="20">
        <v>0.14849999999999999</v>
      </c>
      <c r="X1221" s="20">
        <v>0.2079</v>
      </c>
      <c r="Y1221" s="20">
        <v>6.1999999999999998E-3</v>
      </c>
      <c r="Z1221" s="20"/>
      <c r="AA1221" s="20"/>
      <c r="AB1221" s="20"/>
      <c r="AC1221" s="67"/>
      <c r="AD1221" s="55"/>
    </row>
    <row r="1222" spans="1:30" s="52" customFormat="1">
      <c r="A1222" s="90"/>
      <c r="B1222" s="17"/>
      <c r="C1222" s="165"/>
      <c r="D1222" s="30">
        <f t="shared" ref="D1222" si="2058">$C1221*D1221</f>
        <v>172624.29417900002</v>
      </c>
      <c r="E1222" s="30">
        <f t="shared" ref="E1222" si="2059">$C1221*E1221</f>
        <v>0</v>
      </c>
      <c r="F1222" s="30">
        <f t="shared" ref="F1222:AB1222" si="2060">$C1221*F1221</f>
        <v>0</v>
      </c>
      <c r="G1222" s="30">
        <f t="shared" si="2060"/>
        <v>0</v>
      </c>
      <c r="H1222" s="30">
        <f t="shared" si="2060"/>
        <v>41809.129926000001</v>
      </c>
      <c r="I1222" s="30">
        <f t="shared" si="2060"/>
        <v>0</v>
      </c>
      <c r="J1222" s="30">
        <f t="shared" si="2060"/>
        <v>0</v>
      </c>
      <c r="K1222" s="30">
        <f t="shared" si="2060"/>
        <v>0</v>
      </c>
      <c r="L1222" s="30">
        <f t="shared" si="2060"/>
        <v>0</v>
      </c>
      <c r="M1222" s="30">
        <f t="shared" si="2060"/>
        <v>279948.76172099996</v>
      </c>
      <c r="N1222" s="30">
        <f t="shared" si="2060"/>
        <v>0</v>
      </c>
      <c r="O1222" s="30">
        <f t="shared" si="2060"/>
        <v>0</v>
      </c>
      <c r="P1222" s="30">
        <f t="shared" si="2060"/>
        <v>0</v>
      </c>
      <c r="Q1222" s="30">
        <f t="shared" si="2060"/>
        <v>298482.70591500006</v>
      </c>
      <c r="R1222" s="30">
        <f t="shared" si="2060"/>
        <v>126720.455652</v>
      </c>
      <c r="S1222" s="30">
        <f t="shared" si="2060"/>
        <v>74351.287755000012</v>
      </c>
      <c r="T1222" s="30">
        <f t="shared" si="2060"/>
        <v>379730.34499800002</v>
      </c>
      <c r="U1222" s="30">
        <f t="shared" si="2060"/>
        <v>0</v>
      </c>
      <c r="V1222" s="30">
        <f t="shared" si="2060"/>
        <v>0</v>
      </c>
      <c r="W1222" s="30">
        <f t="shared" si="2060"/>
        <v>320033.80381499999</v>
      </c>
      <c r="X1222" s="30">
        <f t="shared" si="2060"/>
        <v>448047.32534099999</v>
      </c>
      <c r="Y1222" s="30">
        <f t="shared" si="2060"/>
        <v>13361.680698</v>
      </c>
      <c r="Z1222" s="30">
        <f t="shared" si="2060"/>
        <v>0</v>
      </c>
      <c r="AA1222" s="30">
        <f t="shared" si="2060"/>
        <v>0</v>
      </c>
      <c r="AB1222" s="30">
        <f t="shared" si="2060"/>
        <v>0</v>
      </c>
      <c r="AC1222" s="67"/>
      <c r="AD1222" s="55"/>
    </row>
    <row r="1223" spans="1:30" s="52" customFormat="1">
      <c r="A1223" s="50" t="s">
        <v>50</v>
      </c>
      <c r="B1223" s="33">
        <f>SUM(B1221:B1221)</f>
        <v>25861317.490968321</v>
      </c>
      <c r="C1223" s="51">
        <f>SUM(C1221:C1221)</f>
        <v>2155109.79</v>
      </c>
      <c r="D1223" s="51">
        <f>D1222</f>
        <v>172624.29417900002</v>
      </c>
      <c r="E1223" s="51">
        <f>E1222</f>
        <v>0</v>
      </c>
      <c r="F1223" s="51">
        <f t="shared" ref="F1223" si="2061">F1222</f>
        <v>0</v>
      </c>
      <c r="G1223" s="51">
        <f t="shared" ref="G1223" si="2062">G1222</f>
        <v>0</v>
      </c>
      <c r="H1223" s="51">
        <f t="shared" ref="H1223:AB1223" si="2063">H1222</f>
        <v>41809.129926000001</v>
      </c>
      <c r="I1223" s="51">
        <f t="shared" si="2063"/>
        <v>0</v>
      </c>
      <c r="J1223" s="51">
        <f t="shared" si="2063"/>
        <v>0</v>
      </c>
      <c r="K1223" s="51">
        <f t="shared" si="2063"/>
        <v>0</v>
      </c>
      <c r="L1223" s="51">
        <f t="shared" si="2063"/>
        <v>0</v>
      </c>
      <c r="M1223" s="51">
        <f t="shared" si="2063"/>
        <v>279948.76172099996</v>
      </c>
      <c r="N1223" s="51">
        <f t="shared" si="2063"/>
        <v>0</v>
      </c>
      <c r="O1223" s="51">
        <f t="shared" si="2063"/>
        <v>0</v>
      </c>
      <c r="P1223" s="51">
        <f t="shared" si="2063"/>
        <v>0</v>
      </c>
      <c r="Q1223" s="51">
        <f t="shared" si="2063"/>
        <v>298482.70591500006</v>
      </c>
      <c r="R1223" s="51">
        <f t="shared" si="2063"/>
        <v>126720.455652</v>
      </c>
      <c r="S1223" s="51">
        <f t="shared" si="2063"/>
        <v>74351.287755000012</v>
      </c>
      <c r="T1223" s="51">
        <f t="shared" si="2063"/>
        <v>379730.34499800002</v>
      </c>
      <c r="U1223" s="51">
        <f t="shared" si="2063"/>
        <v>0</v>
      </c>
      <c r="V1223" s="51">
        <f t="shared" si="2063"/>
        <v>0</v>
      </c>
      <c r="W1223" s="51">
        <f t="shared" si="2063"/>
        <v>320033.80381499999</v>
      </c>
      <c r="X1223" s="51">
        <f t="shared" si="2063"/>
        <v>448047.32534099999</v>
      </c>
      <c r="Y1223" s="51">
        <f t="shared" si="2063"/>
        <v>13361.680698</v>
      </c>
      <c r="Z1223" s="51">
        <f t="shared" si="2063"/>
        <v>0</v>
      </c>
      <c r="AA1223" s="51">
        <f t="shared" si="2063"/>
        <v>0</v>
      </c>
      <c r="AB1223" s="51">
        <f t="shared" si="2063"/>
        <v>0</v>
      </c>
      <c r="AC1223" s="67"/>
      <c r="AD1223" s="55"/>
    </row>
    <row r="1224" spans="1:30" s="52" customFormat="1">
      <c r="A1224" s="54"/>
      <c r="B1224" s="7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67"/>
      <c r="AD1224" s="55"/>
    </row>
    <row r="1225" spans="1:30" s="52" customFormat="1">
      <c r="A1225" s="54"/>
      <c r="B1225" s="7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67"/>
      <c r="AD1225" s="55"/>
    </row>
    <row r="1226" spans="1:30" s="52" customFormat="1" ht="13.8" thickBot="1">
      <c r="A1226" s="82" t="s">
        <v>522</v>
      </c>
      <c r="B1226" s="127"/>
      <c r="C1226" s="159"/>
      <c r="D1226" s="127"/>
      <c r="E1226" s="127"/>
      <c r="F1226" s="127"/>
      <c r="G1226" s="127"/>
      <c r="H1226" s="127"/>
      <c r="I1226" s="127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67"/>
    </row>
    <row r="1227" spans="1:30" s="52" customFormat="1" ht="13.8" thickBot="1">
      <c r="A1227" s="113" t="s">
        <v>1</v>
      </c>
      <c r="B1227" s="114" t="s">
        <v>2</v>
      </c>
      <c r="C1227" s="160" t="s">
        <v>3</v>
      </c>
      <c r="D1227" s="211" t="s">
        <v>4</v>
      </c>
      <c r="E1227" s="212"/>
      <c r="F1227" s="212"/>
      <c r="G1227" s="212"/>
      <c r="H1227" s="212"/>
      <c r="I1227" s="212"/>
      <c r="J1227" s="212"/>
      <c r="K1227" s="212"/>
      <c r="L1227" s="212"/>
      <c r="M1227" s="212"/>
      <c r="N1227" s="212"/>
      <c r="O1227" s="212"/>
      <c r="P1227" s="212"/>
      <c r="Q1227" s="212"/>
      <c r="R1227" s="212"/>
      <c r="S1227" s="212"/>
      <c r="T1227" s="212"/>
      <c r="U1227" s="212"/>
      <c r="V1227" s="212"/>
      <c r="W1227" s="212"/>
      <c r="X1227" s="212"/>
      <c r="Y1227" s="212"/>
      <c r="Z1227" s="123"/>
      <c r="AA1227" s="123"/>
      <c r="AB1227" s="123"/>
      <c r="AC1227" s="67"/>
    </row>
    <row r="1228" spans="1:30">
      <c r="A1228" s="115" t="s">
        <v>5</v>
      </c>
      <c r="B1228" s="116" t="s">
        <v>6</v>
      </c>
      <c r="C1228" s="161" t="s">
        <v>6</v>
      </c>
      <c r="D1228" s="117"/>
      <c r="E1228" s="118"/>
      <c r="F1228" s="118"/>
      <c r="G1228" s="118"/>
      <c r="H1228" s="118"/>
      <c r="I1228" s="118"/>
      <c r="J1228" s="118"/>
      <c r="K1228" s="118"/>
      <c r="L1228" s="118"/>
      <c r="M1228" s="118"/>
      <c r="N1228" s="118"/>
      <c r="O1228" s="118"/>
      <c r="P1228" s="118"/>
      <c r="Q1228" s="118"/>
      <c r="R1228" s="118"/>
      <c r="S1228" s="118"/>
      <c r="T1228" s="118"/>
      <c r="U1228" s="118"/>
      <c r="V1228" s="118"/>
      <c r="W1228" s="118"/>
      <c r="X1228" s="118"/>
      <c r="Y1228" s="119"/>
      <c r="Z1228" s="116" t="s">
        <v>7</v>
      </c>
      <c r="AA1228" s="116"/>
      <c r="AB1228" s="116"/>
      <c r="AC1228" s="67"/>
    </row>
    <row r="1229" spans="1:30">
      <c r="A1229" s="115" t="s">
        <v>8</v>
      </c>
      <c r="B1229" s="116" t="s">
        <v>9</v>
      </c>
      <c r="C1229" s="161" t="s">
        <v>9</v>
      </c>
      <c r="D1229" s="120" t="s">
        <v>10</v>
      </c>
      <c r="E1229" s="116" t="s">
        <v>11</v>
      </c>
      <c r="F1229" s="116" t="s">
        <v>12</v>
      </c>
      <c r="G1229" s="116" t="s">
        <v>13</v>
      </c>
      <c r="H1229" s="116" t="s">
        <v>14</v>
      </c>
      <c r="I1229" s="116" t="s">
        <v>15</v>
      </c>
      <c r="J1229" s="116" t="s">
        <v>16</v>
      </c>
      <c r="K1229" s="116" t="s">
        <v>17</v>
      </c>
      <c r="L1229" s="116" t="s">
        <v>18</v>
      </c>
      <c r="M1229" s="116" t="s">
        <v>19</v>
      </c>
      <c r="N1229" s="116" t="s">
        <v>20</v>
      </c>
      <c r="O1229" s="116" t="s">
        <v>175</v>
      </c>
      <c r="P1229" s="116" t="s">
        <v>21</v>
      </c>
      <c r="Q1229" s="116" t="s">
        <v>22</v>
      </c>
      <c r="R1229" s="116" t="s">
        <v>23</v>
      </c>
      <c r="S1229" s="116" t="s">
        <v>24</v>
      </c>
      <c r="T1229" s="116" t="s">
        <v>25</v>
      </c>
      <c r="U1229" s="116" t="s">
        <v>26</v>
      </c>
      <c r="V1229" s="116" t="s">
        <v>27</v>
      </c>
      <c r="W1229" s="116" t="s">
        <v>28</v>
      </c>
      <c r="X1229" s="116" t="s">
        <v>29</v>
      </c>
      <c r="Y1229" s="116" t="s">
        <v>30</v>
      </c>
      <c r="Z1229" s="116" t="s">
        <v>31</v>
      </c>
      <c r="AA1229" s="116" t="s">
        <v>493</v>
      </c>
      <c r="AB1229" s="116" t="s">
        <v>476</v>
      </c>
      <c r="AC1229" s="67"/>
    </row>
    <row r="1230" spans="1:30">
      <c r="A1230" s="115"/>
      <c r="B1230" s="116"/>
      <c r="C1230" s="161" t="s">
        <v>637</v>
      </c>
      <c r="D1230" s="121"/>
      <c r="E1230" s="122"/>
      <c r="F1230" s="122"/>
      <c r="G1230" s="122"/>
      <c r="H1230" s="122"/>
      <c r="I1230" s="122"/>
      <c r="J1230" s="122"/>
      <c r="K1230" s="122"/>
      <c r="L1230" s="122"/>
      <c r="M1230" s="122"/>
      <c r="N1230" s="122"/>
      <c r="O1230" s="122"/>
      <c r="P1230" s="122"/>
      <c r="Q1230" s="122"/>
      <c r="R1230" s="122"/>
      <c r="S1230" s="122"/>
      <c r="T1230" s="122"/>
      <c r="U1230" s="122"/>
      <c r="V1230" s="122"/>
      <c r="W1230" s="122"/>
      <c r="X1230" s="122"/>
      <c r="Y1230" s="122"/>
      <c r="Z1230" s="122"/>
      <c r="AA1230" s="122"/>
      <c r="AB1230" s="122"/>
      <c r="AC1230" s="67"/>
    </row>
    <row r="1231" spans="1:30">
      <c r="A1231" s="129" t="s">
        <v>518</v>
      </c>
      <c r="B1231" s="59">
        <v>846120</v>
      </c>
      <c r="C1231" s="165">
        <f>ROUND(B1231/12,2)</f>
        <v>70510</v>
      </c>
      <c r="D1231" s="130">
        <v>9.7000000000000003E-3</v>
      </c>
      <c r="E1231" s="130">
        <v>0.16650000000000001</v>
      </c>
      <c r="F1231" s="130">
        <v>4.9399999999999999E-2</v>
      </c>
      <c r="G1231" s="130">
        <v>7.7700000000000005E-2</v>
      </c>
      <c r="H1231" s="130">
        <v>5.1999999999999998E-2</v>
      </c>
      <c r="I1231" s="130"/>
      <c r="J1231" s="130">
        <v>1.8499999999999999E-2</v>
      </c>
      <c r="K1231" s="130">
        <v>2.29E-2</v>
      </c>
      <c r="L1231" s="130">
        <v>1.43E-2</v>
      </c>
      <c r="M1231" s="130">
        <v>1.7500000000000002E-2</v>
      </c>
      <c r="N1231" s="130">
        <v>0.152</v>
      </c>
      <c r="O1231" s="130">
        <v>6.0000000000000001E-3</v>
      </c>
      <c r="P1231" s="130">
        <v>2.0000000000000001E-4</v>
      </c>
      <c r="Q1231" s="130">
        <v>2.1600000000000001E-2</v>
      </c>
      <c r="R1231" s="130">
        <v>1.72E-2</v>
      </c>
      <c r="S1231" s="130">
        <v>3.3E-3</v>
      </c>
      <c r="T1231" s="130">
        <v>4.3200000000000002E-2</v>
      </c>
      <c r="U1231" s="130">
        <v>4.9799999999999997E-2</v>
      </c>
      <c r="V1231" s="130">
        <v>5.8000000000000003E-2</v>
      </c>
      <c r="W1231" s="130">
        <v>4.7399999999999998E-2</v>
      </c>
      <c r="X1231" s="130">
        <v>5.0799999999999998E-2</v>
      </c>
      <c r="Y1231" s="130">
        <v>1.5E-3</v>
      </c>
      <c r="Z1231" s="131">
        <v>5.0000000000000001E-4</v>
      </c>
      <c r="AA1231" s="131"/>
      <c r="AB1231" s="131">
        <v>0.12</v>
      </c>
      <c r="AC1231" s="67"/>
    </row>
    <row r="1232" spans="1:30">
      <c r="A1232" s="90"/>
      <c r="B1232" s="17"/>
      <c r="C1232" s="165"/>
      <c r="D1232" s="30">
        <f t="shared" ref="D1232" si="2064">$C1231*D1231</f>
        <v>683.947</v>
      </c>
      <c r="E1232" s="30">
        <f t="shared" ref="E1232" si="2065">$C1231*E1231</f>
        <v>11739.915000000001</v>
      </c>
      <c r="F1232" s="30">
        <f t="shared" ref="F1232:AB1232" si="2066">$C1231*F1231</f>
        <v>3483.194</v>
      </c>
      <c r="G1232" s="30">
        <f t="shared" si="2066"/>
        <v>5478.6270000000004</v>
      </c>
      <c r="H1232" s="30">
        <f t="shared" si="2066"/>
        <v>3666.52</v>
      </c>
      <c r="I1232" s="30">
        <f t="shared" si="2066"/>
        <v>0</v>
      </c>
      <c r="J1232" s="30">
        <f t="shared" si="2066"/>
        <v>1304.4349999999999</v>
      </c>
      <c r="K1232" s="30">
        <f t="shared" si="2066"/>
        <v>1614.6790000000001</v>
      </c>
      <c r="L1232" s="30">
        <f t="shared" si="2066"/>
        <v>1008.293</v>
      </c>
      <c r="M1232" s="30">
        <f t="shared" si="2066"/>
        <v>1233.9250000000002</v>
      </c>
      <c r="N1232" s="30">
        <f t="shared" si="2066"/>
        <v>10717.52</v>
      </c>
      <c r="O1232" s="30">
        <f t="shared" si="2066"/>
        <v>423.06</v>
      </c>
      <c r="P1232" s="30">
        <f t="shared" si="2066"/>
        <v>14.102</v>
      </c>
      <c r="Q1232" s="30">
        <f t="shared" si="2066"/>
        <v>1523.0160000000001</v>
      </c>
      <c r="R1232" s="30">
        <f t="shared" si="2066"/>
        <v>1212.7719999999999</v>
      </c>
      <c r="S1232" s="30">
        <f t="shared" si="2066"/>
        <v>232.68299999999999</v>
      </c>
      <c r="T1232" s="30">
        <f t="shared" si="2066"/>
        <v>3046.0320000000002</v>
      </c>
      <c r="U1232" s="30">
        <f t="shared" si="2066"/>
        <v>3511.3979999999997</v>
      </c>
      <c r="V1232" s="30">
        <f t="shared" si="2066"/>
        <v>4089.5800000000004</v>
      </c>
      <c r="W1232" s="30">
        <f t="shared" si="2066"/>
        <v>3342.174</v>
      </c>
      <c r="X1232" s="30">
        <f t="shared" si="2066"/>
        <v>3581.9079999999999</v>
      </c>
      <c r="Y1232" s="30">
        <f t="shared" si="2066"/>
        <v>105.765</v>
      </c>
      <c r="Z1232" s="30">
        <f t="shared" si="2066"/>
        <v>35.255000000000003</v>
      </c>
      <c r="AA1232" s="30">
        <f t="shared" si="2066"/>
        <v>0</v>
      </c>
      <c r="AB1232" s="30">
        <f t="shared" si="2066"/>
        <v>8461.1999999999989</v>
      </c>
      <c r="AC1232" s="67"/>
    </row>
    <row r="1233" spans="1:29">
      <c r="A1233" s="129" t="s">
        <v>519</v>
      </c>
      <c r="B1233" s="59">
        <v>736106</v>
      </c>
      <c r="C1233" s="165">
        <f t="shared" ref="C1233:C1237" si="2067">ROUND(B1233/12,2)</f>
        <v>61342.17</v>
      </c>
      <c r="D1233" s="130">
        <v>9.2999999999999992E-3</v>
      </c>
      <c r="E1233" s="130">
        <v>0.26019999999999999</v>
      </c>
      <c r="F1233" s="130">
        <v>4.19E-2</v>
      </c>
      <c r="G1233" s="130">
        <v>5.9499999999999997E-2</v>
      </c>
      <c r="H1233" s="130">
        <v>4.3799999999999999E-2</v>
      </c>
      <c r="I1233" s="130"/>
      <c r="J1233" s="130">
        <v>1.5800000000000002E-2</v>
      </c>
      <c r="K1233" s="130">
        <v>2.3E-2</v>
      </c>
      <c r="L1233" s="130">
        <v>1.26E-2</v>
      </c>
      <c r="M1233" s="130">
        <v>1.5299999999999999E-2</v>
      </c>
      <c r="N1233" s="130">
        <v>0.14699999999999999</v>
      </c>
      <c r="O1233" s="130">
        <v>9.7999999999999997E-3</v>
      </c>
      <c r="P1233" s="130">
        <v>2.0000000000000001E-4</v>
      </c>
      <c r="Q1233" s="130">
        <v>1.9199999999999998E-2</v>
      </c>
      <c r="R1233" s="130">
        <v>1.3899999999999999E-2</v>
      </c>
      <c r="S1233" s="130">
        <v>5.5999999999999999E-3</v>
      </c>
      <c r="T1233" s="130">
        <v>4.19E-2</v>
      </c>
      <c r="U1233" s="130">
        <v>4.3400000000000001E-2</v>
      </c>
      <c r="V1233" s="130">
        <v>5.0500000000000003E-2</v>
      </c>
      <c r="W1233" s="130">
        <v>4.0300000000000002E-2</v>
      </c>
      <c r="X1233" s="130">
        <v>4.48E-2</v>
      </c>
      <c r="Y1233" s="130">
        <v>1.1999999999999999E-3</v>
      </c>
      <c r="Z1233" s="131">
        <v>8.0000000000000004E-4</v>
      </c>
      <c r="AA1233" s="131"/>
      <c r="AB1233" s="131">
        <v>0.1</v>
      </c>
      <c r="AC1233" s="67"/>
    </row>
    <row r="1234" spans="1:29">
      <c r="A1234" s="90"/>
      <c r="B1234" s="17"/>
      <c r="C1234" s="165"/>
      <c r="D1234" s="30">
        <f t="shared" ref="D1234" si="2068">$C1233*D1233</f>
        <v>570.48218099999997</v>
      </c>
      <c r="E1234" s="30">
        <f t="shared" ref="E1234" si="2069">$C1233*E1233</f>
        <v>15961.232633999998</v>
      </c>
      <c r="F1234" s="30">
        <f t="shared" ref="F1234:AB1234" si="2070">$C1233*F1233</f>
        <v>2570.2369229999999</v>
      </c>
      <c r="G1234" s="30">
        <f t="shared" si="2070"/>
        <v>3649.8591149999997</v>
      </c>
      <c r="H1234" s="30">
        <f t="shared" si="2070"/>
        <v>2686.7870459999999</v>
      </c>
      <c r="I1234" s="30">
        <f t="shared" si="2070"/>
        <v>0</v>
      </c>
      <c r="J1234" s="30">
        <f t="shared" si="2070"/>
        <v>969.20628600000009</v>
      </c>
      <c r="K1234" s="30">
        <f t="shared" si="2070"/>
        <v>1410.8699099999999</v>
      </c>
      <c r="L1234" s="30">
        <f t="shared" si="2070"/>
        <v>772.91134199999999</v>
      </c>
      <c r="M1234" s="30">
        <f t="shared" si="2070"/>
        <v>938.53520099999992</v>
      </c>
      <c r="N1234" s="30">
        <f t="shared" si="2070"/>
        <v>9017.2989899999993</v>
      </c>
      <c r="O1234" s="30">
        <f t="shared" si="2070"/>
        <v>601.15326599999992</v>
      </c>
      <c r="P1234" s="30">
        <f t="shared" si="2070"/>
        <v>12.268434000000001</v>
      </c>
      <c r="Q1234" s="30">
        <f t="shared" si="2070"/>
        <v>1177.7696639999999</v>
      </c>
      <c r="R1234" s="30">
        <f t="shared" si="2070"/>
        <v>852.65616299999988</v>
      </c>
      <c r="S1234" s="30">
        <f t="shared" si="2070"/>
        <v>343.51615199999998</v>
      </c>
      <c r="T1234" s="30">
        <f t="shared" si="2070"/>
        <v>2570.2369229999999</v>
      </c>
      <c r="U1234" s="30">
        <f t="shared" si="2070"/>
        <v>2662.2501779999998</v>
      </c>
      <c r="V1234" s="30">
        <f t="shared" si="2070"/>
        <v>3097.7795850000002</v>
      </c>
      <c r="W1234" s="30">
        <f t="shared" si="2070"/>
        <v>2472.0894510000003</v>
      </c>
      <c r="X1234" s="30">
        <f t="shared" si="2070"/>
        <v>2748.1292159999998</v>
      </c>
      <c r="Y1234" s="30">
        <f t="shared" si="2070"/>
        <v>73.610603999999995</v>
      </c>
      <c r="Z1234" s="30">
        <f t="shared" si="2070"/>
        <v>49.073736000000004</v>
      </c>
      <c r="AA1234" s="30">
        <f t="shared" si="2070"/>
        <v>0</v>
      </c>
      <c r="AB1234" s="30">
        <f t="shared" si="2070"/>
        <v>6134.2170000000006</v>
      </c>
      <c r="AC1234" s="67"/>
    </row>
    <row r="1235" spans="1:29">
      <c r="A1235" s="129" t="s">
        <v>520</v>
      </c>
      <c r="B1235" s="59">
        <v>6505</v>
      </c>
      <c r="C1235" s="165">
        <f t="shared" si="2067"/>
        <v>542.08000000000004</v>
      </c>
      <c r="D1235" s="130">
        <v>1E-4</v>
      </c>
      <c r="E1235" s="130">
        <v>0.40279999999999999</v>
      </c>
      <c r="F1235" s="130">
        <v>1.2999999999999999E-3</v>
      </c>
      <c r="G1235" s="130">
        <v>5.0000000000000001E-4</v>
      </c>
      <c r="H1235" s="130">
        <v>8.0000000000000004E-4</v>
      </c>
      <c r="I1235" s="130"/>
      <c r="J1235" s="130">
        <v>2.9999999999999997E-4</v>
      </c>
      <c r="K1235" s="130"/>
      <c r="L1235" s="130"/>
      <c r="M1235" s="130">
        <v>1E-4</v>
      </c>
      <c r="N1235" s="130"/>
      <c r="O1235" s="130"/>
      <c r="P1235" s="130">
        <v>4.0000000000000002E-4</v>
      </c>
      <c r="Q1235" s="130"/>
      <c r="R1235" s="130">
        <v>4.0000000000000002E-4</v>
      </c>
      <c r="S1235" s="130">
        <v>4.0000000000000002E-4</v>
      </c>
      <c r="T1235" s="130"/>
      <c r="U1235" s="130">
        <v>5.9999999999999995E-4</v>
      </c>
      <c r="V1235" s="130"/>
      <c r="W1235" s="130">
        <v>2E-3</v>
      </c>
      <c r="X1235" s="130">
        <v>2.9999999999999997E-4</v>
      </c>
      <c r="Y1235" s="130"/>
      <c r="Z1235" s="131"/>
      <c r="AA1235" s="131"/>
      <c r="AB1235" s="131">
        <v>0.59</v>
      </c>
      <c r="AC1235" s="67"/>
    </row>
    <row r="1236" spans="1:29">
      <c r="A1236" s="90"/>
      <c r="B1236" s="17"/>
      <c r="C1236" s="165"/>
      <c r="D1236" s="30">
        <f t="shared" ref="D1236" si="2071">$C1235*D1235</f>
        <v>5.4208000000000006E-2</v>
      </c>
      <c r="E1236" s="30">
        <f t="shared" ref="E1236" si="2072">$C1235*E1235</f>
        <v>218.34982400000001</v>
      </c>
      <c r="F1236" s="30">
        <f t="shared" ref="F1236:AB1236" si="2073">$C1235*F1235</f>
        <v>0.704704</v>
      </c>
      <c r="G1236" s="30">
        <f t="shared" si="2073"/>
        <v>0.27104</v>
      </c>
      <c r="H1236" s="30">
        <f t="shared" si="2073"/>
        <v>0.43366400000000005</v>
      </c>
      <c r="I1236" s="30">
        <f t="shared" si="2073"/>
        <v>0</v>
      </c>
      <c r="J1236" s="30">
        <f t="shared" si="2073"/>
        <v>0.16262399999999999</v>
      </c>
      <c r="K1236" s="30">
        <f t="shared" si="2073"/>
        <v>0</v>
      </c>
      <c r="L1236" s="30">
        <f t="shared" si="2073"/>
        <v>0</v>
      </c>
      <c r="M1236" s="30">
        <f t="shared" si="2073"/>
        <v>5.4208000000000006E-2</v>
      </c>
      <c r="N1236" s="30">
        <f t="shared" si="2073"/>
        <v>0</v>
      </c>
      <c r="O1236" s="30">
        <f t="shared" si="2073"/>
        <v>0</v>
      </c>
      <c r="P1236" s="30">
        <f t="shared" si="2073"/>
        <v>0.21683200000000002</v>
      </c>
      <c r="Q1236" s="30">
        <f t="shared" si="2073"/>
        <v>0</v>
      </c>
      <c r="R1236" s="30">
        <f t="shared" si="2073"/>
        <v>0.21683200000000002</v>
      </c>
      <c r="S1236" s="30">
        <f t="shared" si="2073"/>
        <v>0.21683200000000002</v>
      </c>
      <c r="T1236" s="30">
        <f t="shared" si="2073"/>
        <v>0</v>
      </c>
      <c r="U1236" s="30">
        <f t="shared" si="2073"/>
        <v>0.32524799999999998</v>
      </c>
      <c r="V1236" s="30">
        <f t="shared" si="2073"/>
        <v>0</v>
      </c>
      <c r="W1236" s="30">
        <f t="shared" si="2073"/>
        <v>1.08416</v>
      </c>
      <c r="X1236" s="30">
        <f t="shared" si="2073"/>
        <v>0.16262399999999999</v>
      </c>
      <c r="Y1236" s="30">
        <f t="shared" si="2073"/>
        <v>0</v>
      </c>
      <c r="Z1236" s="30">
        <f t="shared" si="2073"/>
        <v>0</v>
      </c>
      <c r="AA1236" s="30">
        <f t="shared" si="2073"/>
        <v>0</v>
      </c>
      <c r="AB1236" s="30">
        <f t="shared" si="2073"/>
        <v>319.8272</v>
      </c>
      <c r="AC1236" s="67"/>
    </row>
    <row r="1237" spans="1:29">
      <c r="A1237" s="129" t="s">
        <v>521</v>
      </c>
      <c r="B1237" s="59">
        <v>913279</v>
      </c>
      <c r="C1237" s="165">
        <f t="shared" si="2067"/>
        <v>76106.58</v>
      </c>
      <c r="D1237" s="130">
        <v>2.8E-3</v>
      </c>
      <c r="E1237" s="130">
        <v>4.5100000000000001E-2</v>
      </c>
      <c r="F1237" s="130">
        <v>1.3100000000000001E-2</v>
      </c>
      <c r="G1237" s="130">
        <v>1.9099999999999999E-2</v>
      </c>
      <c r="H1237" s="130">
        <v>1.4E-2</v>
      </c>
      <c r="I1237" s="130"/>
      <c r="J1237" s="130">
        <v>4.8999999999999998E-3</v>
      </c>
      <c r="K1237" s="130">
        <v>6.8999999999999999E-3</v>
      </c>
      <c r="L1237" s="130">
        <v>3.8E-3</v>
      </c>
      <c r="M1237" s="130">
        <v>4.5999999999999999E-3</v>
      </c>
      <c r="N1237" s="130">
        <v>4.3499999999999997E-2</v>
      </c>
      <c r="O1237" s="130">
        <v>2.7000000000000001E-3</v>
      </c>
      <c r="P1237" s="130">
        <v>1E-4</v>
      </c>
      <c r="Q1237" s="130">
        <v>5.7000000000000002E-3</v>
      </c>
      <c r="R1237" s="130">
        <v>4.3E-3</v>
      </c>
      <c r="S1237" s="130">
        <v>1.4E-3</v>
      </c>
      <c r="T1237" s="130">
        <v>1.2500000000000001E-2</v>
      </c>
      <c r="U1237" s="130">
        <v>1.34E-2</v>
      </c>
      <c r="V1237" s="130">
        <v>1.5299999999999999E-2</v>
      </c>
      <c r="W1237" s="130">
        <v>1.23E-2</v>
      </c>
      <c r="X1237" s="130">
        <v>1.41E-2</v>
      </c>
      <c r="Y1237" s="130">
        <v>4.0000000000000002E-4</v>
      </c>
      <c r="Z1237" s="131"/>
      <c r="AA1237" s="131"/>
      <c r="AB1237" s="131">
        <v>0.76</v>
      </c>
      <c r="AC1237" s="67"/>
    </row>
    <row r="1238" spans="1:29">
      <c r="A1238" s="90"/>
      <c r="B1238" s="17"/>
      <c r="C1238" s="165"/>
      <c r="D1238" s="30">
        <f t="shared" ref="D1238" si="2074">$C1237*D1237</f>
        <v>213.09842399999999</v>
      </c>
      <c r="E1238" s="30">
        <f t="shared" ref="E1238" si="2075">$C1237*E1237</f>
        <v>3432.4067580000001</v>
      </c>
      <c r="F1238" s="30">
        <f t="shared" ref="F1238:AB1238" si="2076">$C1237*F1237</f>
        <v>996.99619800000005</v>
      </c>
      <c r="G1238" s="30">
        <f t="shared" si="2076"/>
        <v>1453.6356779999999</v>
      </c>
      <c r="H1238" s="30">
        <f t="shared" si="2076"/>
        <v>1065.4921200000001</v>
      </c>
      <c r="I1238" s="30">
        <f t="shared" si="2076"/>
        <v>0</v>
      </c>
      <c r="J1238" s="30">
        <f t="shared" si="2076"/>
        <v>372.92224199999998</v>
      </c>
      <c r="K1238" s="30">
        <f t="shared" si="2076"/>
        <v>525.135402</v>
      </c>
      <c r="L1238" s="30">
        <f t="shared" si="2076"/>
        <v>289.20500400000003</v>
      </c>
      <c r="M1238" s="30">
        <f t="shared" si="2076"/>
        <v>350.09026799999998</v>
      </c>
      <c r="N1238" s="30">
        <f t="shared" si="2076"/>
        <v>3310.6362300000001</v>
      </c>
      <c r="O1238" s="30">
        <f t="shared" si="2076"/>
        <v>205.48776600000002</v>
      </c>
      <c r="P1238" s="30">
        <f t="shared" si="2076"/>
        <v>7.6106580000000008</v>
      </c>
      <c r="Q1238" s="30">
        <f t="shared" si="2076"/>
        <v>433.80750600000005</v>
      </c>
      <c r="R1238" s="30">
        <f t="shared" si="2076"/>
        <v>327.25829400000003</v>
      </c>
      <c r="S1238" s="30">
        <f t="shared" si="2076"/>
        <v>106.549212</v>
      </c>
      <c r="T1238" s="30">
        <f t="shared" si="2076"/>
        <v>951.33225000000004</v>
      </c>
      <c r="U1238" s="30">
        <f t="shared" si="2076"/>
        <v>1019.8281720000001</v>
      </c>
      <c r="V1238" s="30">
        <f t="shared" si="2076"/>
        <v>1164.430674</v>
      </c>
      <c r="W1238" s="30">
        <f t="shared" si="2076"/>
        <v>936.11093400000004</v>
      </c>
      <c r="X1238" s="30">
        <f t="shared" si="2076"/>
        <v>1073.1027779999999</v>
      </c>
      <c r="Y1238" s="30">
        <f t="shared" si="2076"/>
        <v>30.442632000000003</v>
      </c>
      <c r="Z1238" s="30">
        <f t="shared" si="2076"/>
        <v>0</v>
      </c>
      <c r="AA1238" s="30">
        <f t="shared" si="2076"/>
        <v>0</v>
      </c>
      <c r="AB1238" s="30">
        <f t="shared" si="2076"/>
        <v>57841.000800000002</v>
      </c>
      <c r="AC1238" s="67"/>
    </row>
    <row r="1239" spans="1:29">
      <c r="A1239" s="50" t="s">
        <v>50</v>
      </c>
      <c r="B1239" s="33">
        <f>SUM(B1231:B1237)</f>
        <v>2502010</v>
      </c>
      <c r="C1239" s="51">
        <f>SUM(C1231:C1237)</f>
        <v>208500.82999999996</v>
      </c>
      <c r="D1239" s="126">
        <f>D1232+D1234+D1236+D1238</f>
        <v>1467.581813</v>
      </c>
      <c r="E1239" s="126">
        <f t="shared" ref="E1239" si="2077">E1232+E1234+E1236+E1238</f>
        <v>31351.904216000003</v>
      </c>
      <c r="F1239" s="126">
        <f t="shared" ref="F1239" si="2078">F1232+F1234+F1236+F1238</f>
        <v>7051.1318249999995</v>
      </c>
      <c r="G1239" s="126">
        <f t="shared" ref="G1239:AB1239" si="2079">G1232+G1234+G1236+G1238</f>
        <v>10582.392833</v>
      </c>
      <c r="H1239" s="126">
        <f t="shared" si="2079"/>
        <v>7419.2328299999999</v>
      </c>
      <c r="I1239" s="126">
        <f t="shared" si="2079"/>
        <v>0</v>
      </c>
      <c r="J1239" s="126">
        <f t="shared" si="2079"/>
        <v>2646.7261520000002</v>
      </c>
      <c r="K1239" s="126">
        <f t="shared" si="2079"/>
        <v>3550.6843119999999</v>
      </c>
      <c r="L1239" s="126">
        <f t="shared" si="2079"/>
        <v>2070.4093459999999</v>
      </c>
      <c r="M1239" s="126">
        <f t="shared" si="2079"/>
        <v>2522.6046769999998</v>
      </c>
      <c r="N1239" s="126">
        <f t="shared" si="2079"/>
        <v>23045.45522</v>
      </c>
      <c r="O1239" s="126">
        <f t="shared" si="2079"/>
        <v>1229.7010319999999</v>
      </c>
      <c r="P1239" s="126">
        <f t="shared" si="2079"/>
        <v>34.197924</v>
      </c>
      <c r="Q1239" s="126">
        <f t="shared" si="2079"/>
        <v>3134.5931700000001</v>
      </c>
      <c r="R1239" s="126">
        <f t="shared" si="2079"/>
        <v>2392.9032889999999</v>
      </c>
      <c r="S1239" s="126">
        <f t="shared" si="2079"/>
        <v>682.96519599999988</v>
      </c>
      <c r="T1239" s="126">
        <f t="shared" si="2079"/>
        <v>6567.601173</v>
      </c>
      <c r="U1239" s="126">
        <f t="shared" si="2079"/>
        <v>7193.801598</v>
      </c>
      <c r="V1239" s="126">
        <f t="shared" si="2079"/>
        <v>8351.7902589999994</v>
      </c>
      <c r="W1239" s="126">
        <f t="shared" si="2079"/>
        <v>6751.4585450000013</v>
      </c>
      <c r="X1239" s="126">
        <f t="shared" si="2079"/>
        <v>7403.3026179999997</v>
      </c>
      <c r="Y1239" s="126">
        <f t="shared" si="2079"/>
        <v>209.81823600000001</v>
      </c>
      <c r="Z1239" s="126">
        <f t="shared" si="2079"/>
        <v>84.328736000000006</v>
      </c>
      <c r="AA1239" s="126">
        <f t="shared" si="2079"/>
        <v>0</v>
      </c>
      <c r="AB1239" s="126">
        <f t="shared" si="2079"/>
        <v>72756.244999999995</v>
      </c>
      <c r="AC1239" s="67"/>
    </row>
    <row r="1240" spans="1:29">
      <c r="A1240" s="54"/>
      <c r="B1240" s="7"/>
      <c r="C1240" s="30"/>
      <c r="D1240" s="84"/>
      <c r="E1240" s="84"/>
      <c r="F1240" s="84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  <c r="AA1240" s="84"/>
      <c r="AB1240" s="84"/>
      <c r="AC1240" s="67"/>
    </row>
    <row r="1241" spans="1:29">
      <c r="A1241" s="54"/>
      <c r="B1241" s="7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C1241" s="67"/>
    </row>
    <row r="1242" spans="1:29" ht="13.8" thickBot="1">
      <c r="A1242" s="82" t="s">
        <v>525</v>
      </c>
      <c r="B1242" s="127"/>
      <c r="C1242" s="159"/>
      <c r="D1242" s="127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67"/>
    </row>
    <row r="1243" spans="1:29" ht="13.8" thickBot="1">
      <c r="A1243" s="113" t="s">
        <v>1</v>
      </c>
      <c r="B1243" s="114" t="s">
        <v>2</v>
      </c>
      <c r="C1243" s="160" t="s">
        <v>3</v>
      </c>
      <c r="D1243" s="211" t="s">
        <v>4</v>
      </c>
      <c r="E1243" s="212"/>
      <c r="F1243" s="212"/>
      <c r="G1243" s="212"/>
      <c r="H1243" s="212"/>
      <c r="I1243" s="212"/>
      <c r="J1243" s="212"/>
      <c r="K1243" s="212"/>
      <c r="L1243" s="212"/>
      <c r="M1243" s="212"/>
      <c r="N1243" s="212"/>
      <c r="O1243" s="212"/>
      <c r="P1243" s="212"/>
      <c r="Q1243" s="212"/>
      <c r="R1243" s="212"/>
      <c r="S1243" s="212"/>
      <c r="T1243" s="212"/>
      <c r="U1243" s="212"/>
      <c r="V1243" s="212"/>
      <c r="W1243" s="212"/>
      <c r="X1243" s="212"/>
      <c r="Y1243" s="212"/>
      <c r="Z1243" s="123"/>
      <c r="AA1243" s="123"/>
      <c r="AB1243" s="123"/>
      <c r="AC1243" s="67"/>
    </row>
    <row r="1244" spans="1:29">
      <c r="A1244" s="115" t="s">
        <v>5</v>
      </c>
      <c r="B1244" s="116" t="s">
        <v>6</v>
      </c>
      <c r="C1244" s="161" t="s">
        <v>6</v>
      </c>
      <c r="D1244" s="117"/>
      <c r="E1244" s="118"/>
      <c r="F1244" s="118"/>
      <c r="G1244" s="118"/>
      <c r="H1244" s="118"/>
      <c r="I1244" s="118"/>
      <c r="J1244" s="118"/>
      <c r="K1244" s="118"/>
      <c r="L1244" s="118"/>
      <c r="M1244" s="118"/>
      <c r="N1244" s="118"/>
      <c r="O1244" s="118"/>
      <c r="P1244" s="118"/>
      <c r="Q1244" s="118"/>
      <c r="R1244" s="118"/>
      <c r="S1244" s="118"/>
      <c r="T1244" s="118"/>
      <c r="U1244" s="118"/>
      <c r="V1244" s="118"/>
      <c r="W1244" s="118"/>
      <c r="X1244" s="118"/>
      <c r="Y1244" s="119"/>
      <c r="Z1244" s="116" t="s">
        <v>7</v>
      </c>
      <c r="AA1244" s="116"/>
      <c r="AB1244" s="116"/>
      <c r="AC1244" s="67"/>
    </row>
    <row r="1245" spans="1:29">
      <c r="A1245" s="115" t="s">
        <v>8</v>
      </c>
      <c r="B1245" s="116" t="s">
        <v>9</v>
      </c>
      <c r="C1245" s="161" t="s">
        <v>9</v>
      </c>
      <c r="D1245" s="120" t="s">
        <v>10</v>
      </c>
      <c r="E1245" s="116" t="s">
        <v>11</v>
      </c>
      <c r="F1245" s="116" t="s">
        <v>12</v>
      </c>
      <c r="G1245" s="116" t="s">
        <v>13</v>
      </c>
      <c r="H1245" s="116" t="s">
        <v>14</v>
      </c>
      <c r="I1245" s="116" t="s">
        <v>15</v>
      </c>
      <c r="J1245" s="116" t="s">
        <v>16</v>
      </c>
      <c r="K1245" s="116" t="s">
        <v>17</v>
      </c>
      <c r="L1245" s="116" t="s">
        <v>18</v>
      </c>
      <c r="M1245" s="116" t="s">
        <v>19</v>
      </c>
      <c r="N1245" s="116" t="s">
        <v>20</v>
      </c>
      <c r="O1245" s="116" t="s">
        <v>175</v>
      </c>
      <c r="P1245" s="116" t="s">
        <v>21</v>
      </c>
      <c r="Q1245" s="116" t="s">
        <v>22</v>
      </c>
      <c r="R1245" s="116" t="s">
        <v>23</v>
      </c>
      <c r="S1245" s="116" t="s">
        <v>24</v>
      </c>
      <c r="T1245" s="116" t="s">
        <v>25</v>
      </c>
      <c r="U1245" s="116" t="s">
        <v>26</v>
      </c>
      <c r="V1245" s="116" t="s">
        <v>27</v>
      </c>
      <c r="W1245" s="116" t="s">
        <v>28</v>
      </c>
      <c r="X1245" s="116" t="s">
        <v>29</v>
      </c>
      <c r="Y1245" s="116" t="s">
        <v>30</v>
      </c>
      <c r="Z1245" s="116" t="s">
        <v>31</v>
      </c>
      <c r="AA1245" s="116" t="s">
        <v>493</v>
      </c>
      <c r="AB1245" s="116" t="s">
        <v>476</v>
      </c>
      <c r="AC1245" s="67"/>
    </row>
    <row r="1246" spans="1:29">
      <c r="A1246" s="115"/>
      <c r="B1246" s="116"/>
      <c r="C1246" s="161" t="s">
        <v>637</v>
      </c>
      <c r="D1246" s="121"/>
      <c r="E1246" s="122"/>
      <c r="F1246" s="122"/>
      <c r="G1246" s="122"/>
      <c r="H1246" s="122"/>
      <c r="I1246" s="122"/>
      <c r="J1246" s="122"/>
      <c r="K1246" s="122"/>
      <c r="L1246" s="122"/>
      <c r="M1246" s="122"/>
      <c r="N1246" s="122"/>
      <c r="O1246" s="122"/>
      <c r="P1246" s="122"/>
      <c r="Q1246" s="122"/>
      <c r="R1246" s="122"/>
      <c r="S1246" s="122"/>
      <c r="T1246" s="122"/>
      <c r="U1246" s="122"/>
      <c r="V1246" s="122"/>
      <c r="W1246" s="122"/>
      <c r="X1246" s="122"/>
      <c r="Y1246" s="122"/>
      <c r="Z1246" s="122"/>
      <c r="AA1246" s="122"/>
      <c r="AB1246" s="122"/>
      <c r="AC1246" s="67"/>
    </row>
    <row r="1247" spans="1:29">
      <c r="A1247" s="135" t="s">
        <v>524</v>
      </c>
      <c r="B1247" s="29">
        <v>5440021.2986747334</v>
      </c>
      <c r="C1247" s="165">
        <f>ROUND(B1247/12,2)</f>
        <v>453335.11</v>
      </c>
      <c r="D1247" s="20"/>
      <c r="E1247" s="42"/>
      <c r="F1247" s="5"/>
      <c r="G1247" s="19">
        <v>9.9299999999999999E-2</v>
      </c>
      <c r="H1247" s="20"/>
      <c r="I1247" s="20"/>
      <c r="J1247" s="20">
        <v>0.90069999999999995</v>
      </c>
      <c r="K1247" s="20"/>
      <c r="L1247" s="5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67"/>
    </row>
    <row r="1248" spans="1:29">
      <c r="A1248" s="90"/>
      <c r="B1248" s="17"/>
      <c r="C1248" s="30"/>
      <c r="D1248" s="30">
        <f t="shared" ref="D1248" si="2080">$C1247*D1247</f>
        <v>0</v>
      </c>
      <c r="E1248" s="30">
        <f t="shared" ref="E1248" si="2081">$C1247*E1247</f>
        <v>0</v>
      </c>
      <c r="F1248" s="30">
        <f t="shared" ref="F1248:AB1248" si="2082">$C1247*F1247</f>
        <v>0</v>
      </c>
      <c r="G1248" s="30">
        <f t="shared" si="2082"/>
        <v>45016.176422999997</v>
      </c>
      <c r="H1248" s="30">
        <f t="shared" si="2082"/>
        <v>0</v>
      </c>
      <c r="I1248" s="30">
        <f t="shared" si="2082"/>
        <v>0</v>
      </c>
      <c r="J1248" s="30">
        <f t="shared" si="2082"/>
        <v>408318.93357699999</v>
      </c>
      <c r="K1248" s="30">
        <f t="shared" si="2082"/>
        <v>0</v>
      </c>
      <c r="L1248" s="30">
        <f t="shared" si="2082"/>
        <v>0</v>
      </c>
      <c r="M1248" s="30">
        <f t="shared" si="2082"/>
        <v>0</v>
      </c>
      <c r="N1248" s="30">
        <f t="shared" si="2082"/>
        <v>0</v>
      </c>
      <c r="O1248" s="30">
        <f t="shared" si="2082"/>
        <v>0</v>
      </c>
      <c r="P1248" s="30">
        <f t="shared" si="2082"/>
        <v>0</v>
      </c>
      <c r="Q1248" s="30">
        <f t="shared" si="2082"/>
        <v>0</v>
      </c>
      <c r="R1248" s="30">
        <f t="shared" si="2082"/>
        <v>0</v>
      </c>
      <c r="S1248" s="30">
        <f t="shared" si="2082"/>
        <v>0</v>
      </c>
      <c r="T1248" s="30">
        <f t="shared" si="2082"/>
        <v>0</v>
      </c>
      <c r="U1248" s="30">
        <f t="shared" si="2082"/>
        <v>0</v>
      </c>
      <c r="V1248" s="30">
        <f t="shared" si="2082"/>
        <v>0</v>
      </c>
      <c r="W1248" s="30">
        <f t="shared" si="2082"/>
        <v>0</v>
      </c>
      <c r="X1248" s="30">
        <f t="shared" si="2082"/>
        <v>0</v>
      </c>
      <c r="Y1248" s="30">
        <f t="shared" si="2082"/>
        <v>0</v>
      </c>
      <c r="Z1248" s="30">
        <f t="shared" si="2082"/>
        <v>0</v>
      </c>
      <c r="AA1248" s="30">
        <f t="shared" si="2082"/>
        <v>0</v>
      </c>
      <c r="AB1248" s="30">
        <f t="shared" si="2082"/>
        <v>0</v>
      </c>
      <c r="AC1248" s="67"/>
    </row>
    <row r="1249" spans="1:29">
      <c r="A1249" s="50" t="s">
        <v>50</v>
      </c>
      <c r="B1249" s="33">
        <f>SUM(B1247:B1247)</f>
        <v>5440021.2986747334</v>
      </c>
      <c r="C1249" s="51">
        <f>SUM(C1247:C1247)</f>
        <v>453335.11</v>
      </c>
      <c r="D1249" s="51">
        <f>D1248</f>
        <v>0</v>
      </c>
      <c r="E1249" s="51">
        <f>E1248</f>
        <v>0</v>
      </c>
      <c r="F1249" s="51">
        <f t="shared" ref="F1249" si="2083">F1248</f>
        <v>0</v>
      </c>
      <c r="G1249" s="51">
        <f t="shared" ref="G1249" si="2084">G1248</f>
        <v>45016.176422999997</v>
      </c>
      <c r="H1249" s="51">
        <f t="shared" ref="H1249:AB1249" si="2085">H1248</f>
        <v>0</v>
      </c>
      <c r="I1249" s="51">
        <f t="shared" si="2085"/>
        <v>0</v>
      </c>
      <c r="J1249" s="51">
        <f t="shared" si="2085"/>
        <v>408318.93357699999</v>
      </c>
      <c r="K1249" s="51">
        <f t="shared" si="2085"/>
        <v>0</v>
      </c>
      <c r="L1249" s="51">
        <f t="shared" si="2085"/>
        <v>0</v>
      </c>
      <c r="M1249" s="51">
        <f t="shared" si="2085"/>
        <v>0</v>
      </c>
      <c r="N1249" s="51">
        <f t="shared" si="2085"/>
        <v>0</v>
      </c>
      <c r="O1249" s="51">
        <f t="shared" si="2085"/>
        <v>0</v>
      </c>
      <c r="P1249" s="51">
        <f t="shared" si="2085"/>
        <v>0</v>
      </c>
      <c r="Q1249" s="51">
        <f t="shared" si="2085"/>
        <v>0</v>
      </c>
      <c r="R1249" s="51">
        <f t="shared" si="2085"/>
        <v>0</v>
      </c>
      <c r="S1249" s="51">
        <f t="shared" si="2085"/>
        <v>0</v>
      </c>
      <c r="T1249" s="51">
        <f t="shared" si="2085"/>
        <v>0</v>
      </c>
      <c r="U1249" s="51">
        <f t="shared" si="2085"/>
        <v>0</v>
      </c>
      <c r="V1249" s="51">
        <f t="shared" si="2085"/>
        <v>0</v>
      </c>
      <c r="W1249" s="51">
        <f t="shared" si="2085"/>
        <v>0</v>
      </c>
      <c r="X1249" s="51">
        <f t="shared" si="2085"/>
        <v>0</v>
      </c>
      <c r="Y1249" s="51">
        <f t="shared" si="2085"/>
        <v>0</v>
      </c>
      <c r="Z1249" s="51">
        <f t="shared" si="2085"/>
        <v>0</v>
      </c>
      <c r="AA1249" s="51">
        <f t="shared" si="2085"/>
        <v>0</v>
      </c>
      <c r="AB1249" s="51">
        <f t="shared" si="2085"/>
        <v>0</v>
      </c>
      <c r="AC1249" s="67"/>
    </row>
    <row r="1250" spans="1:29">
      <c r="A1250" s="54"/>
      <c r="B1250" s="7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67"/>
    </row>
    <row r="1251" spans="1:29">
      <c r="A1251" s="54"/>
      <c r="B1251" s="7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67"/>
    </row>
    <row r="1252" spans="1:29" ht="13.8" thickBot="1">
      <c r="A1252" s="184" t="s">
        <v>573</v>
      </c>
      <c r="B1252" s="185"/>
      <c r="C1252" s="186"/>
      <c r="D1252" s="185"/>
      <c r="E1252" s="185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67"/>
    </row>
    <row r="1253" spans="1:29" ht="13.8" thickBot="1">
      <c r="A1253" s="113" t="s">
        <v>1</v>
      </c>
      <c r="B1253" s="114" t="s">
        <v>2</v>
      </c>
      <c r="C1253" s="160" t="s">
        <v>3</v>
      </c>
      <c r="D1253" s="211" t="s">
        <v>4</v>
      </c>
      <c r="E1253" s="212"/>
      <c r="F1253" s="212"/>
      <c r="G1253" s="212"/>
      <c r="H1253" s="212"/>
      <c r="I1253" s="212"/>
      <c r="J1253" s="212"/>
      <c r="K1253" s="212"/>
      <c r="L1253" s="212"/>
      <c r="M1253" s="212"/>
      <c r="N1253" s="212"/>
      <c r="O1253" s="212"/>
      <c r="P1253" s="212"/>
      <c r="Q1253" s="212"/>
      <c r="R1253" s="212"/>
      <c r="S1253" s="212"/>
      <c r="T1253" s="212"/>
      <c r="U1253" s="212"/>
      <c r="V1253" s="212"/>
      <c r="W1253" s="212"/>
      <c r="X1253" s="212"/>
      <c r="Y1253" s="212"/>
      <c r="Z1253" s="123"/>
      <c r="AA1253" s="123"/>
      <c r="AB1253" s="123"/>
      <c r="AC1253" s="67"/>
    </row>
    <row r="1254" spans="1:29">
      <c r="A1254" s="115" t="s">
        <v>5</v>
      </c>
      <c r="B1254" s="116" t="s">
        <v>6</v>
      </c>
      <c r="C1254" s="161" t="s">
        <v>6</v>
      </c>
      <c r="D1254" s="117"/>
      <c r="E1254" s="118"/>
      <c r="F1254" s="118"/>
      <c r="G1254" s="118"/>
      <c r="H1254" s="118"/>
      <c r="I1254" s="118"/>
      <c r="J1254" s="118"/>
      <c r="K1254" s="118"/>
      <c r="L1254" s="118"/>
      <c r="M1254" s="118"/>
      <c r="N1254" s="118"/>
      <c r="O1254" s="118"/>
      <c r="P1254" s="118"/>
      <c r="Q1254" s="118"/>
      <c r="R1254" s="118"/>
      <c r="S1254" s="118"/>
      <c r="T1254" s="118"/>
      <c r="U1254" s="118"/>
      <c r="V1254" s="118"/>
      <c r="W1254" s="118"/>
      <c r="X1254" s="118"/>
      <c r="Y1254" s="119"/>
      <c r="Z1254" s="116" t="s">
        <v>7</v>
      </c>
      <c r="AA1254" s="116"/>
      <c r="AB1254" s="116"/>
      <c r="AC1254" s="67"/>
    </row>
    <row r="1255" spans="1:29">
      <c r="A1255" s="115" t="s">
        <v>8</v>
      </c>
      <c r="B1255" s="116" t="s">
        <v>9</v>
      </c>
      <c r="C1255" s="161" t="s">
        <v>9</v>
      </c>
      <c r="D1255" s="120" t="s">
        <v>10</v>
      </c>
      <c r="E1255" s="116" t="s">
        <v>11</v>
      </c>
      <c r="F1255" s="116" t="s">
        <v>12</v>
      </c>
      <c r="G1255" s="116" t="s">
        <v>13</v>
      </c>
      <c r="H1255" s="116" t="s">
        <v>14</v>
      </c>
      <c r="I1255" s="116" t="s">
        <v>15</v>
      </c>
      <c r="J1255" s="116" t="s">
        <v>16</v>
      </c>
      <c r="K1255" s="116" t="s">
        <v>17</v>
      </c>
      <c r="L1255" s="116" t="s">
        <v>18</v>
      </c>
      <c r="M1255" s="116" t="s">
        <v>19</v>
      </c>
      <c r="N1255" s="116" t="s">
        <v>20</v>
      </c>
      <c r="O1255" s="116" t="s">
        <v>175</v>
      </c>
      <c r="P1255" s="116" t="s">
        <v>21</v>
      </c>
      <c r="Q1255" s="116" t="s">
        <v>22</v>
      </c>
      <c r="R1255" s="116" t="s">
        <v>23</v>
      </c>
      <c r="S1255" s="116" t="s">
        <v>24</v>
      </c>
      <c r="T1255" s="116" t="s">
        <v>25</v>
      </c>
      <c r="U1255" s="116" t="s">
        <v>26</v>
      </c>
      <c r="V1255" s="116" t="s">
        <v>27</v>
      </c>
      <c r="W1255" s="116" t="s">
        <v>28</v>
      </c>
      <c r="X1255" s="116" t="s">
        <v>29</v>
      </c>
      <c r="Y1255" s="116" t="s">
        <v>30</v>
      </c>
      <c r="Z1255" s="116" t="s">
        <v>31</v>
      </c>
      <c r="AA1255" s="116" t="s">
        <v>493</v>
      </c>
      <c r="AB1255" s="116" t="s">
        <v>476</v>
      </c>
      <c r="AC1255" s="67"/>
    </row>
    <row r="1256" spans="1:29">
      <c r="A1256" s="115"/>
      <c r="B1256" s="116"/>
      <c r="C1256" s="161" t="s">
        <v>637</v>
      </c>
      <c r="D1256" s="121"/>
      <c r="E1256" s="122"/>
      <c r="F1256" s="122"/>
      <c r="G1256" s="122"/>
      <c r="H1256" s="122"/>
      <c r="I1256" s="122"/>
      <c r="J1256" s="122"/>
      <c r="K1256" s="122"/>
      <c r="L1256" s="122"/>
      <c r="M1256" s="122"/>
      <c r="N1256" s="122"/>
      <c r="O1256" s="122"/>
      <c r="P1256" s="122"/>
      <c r="Q1256" s="122"/>
      <c r="R1256" s="122"/>
      <c r="S1256" s="122"/>
      <c r="T1256" s="122"/>
      <c r="U1256" s="122"/>
      <c r="V1256" s="122"/>
      <c r="W1256" s="122"/>
      <c r="X1256" s="122"/>
      <c r="Y1256" s="122"/>
      <c r="Z1256" s="122"/>
      <c r="AA1256" s="122"/>
      <c r="AB1256" s="122"/>
      <c r="AC1256" s="67"/>
    </row>
    <row r="1257" spans="1:29">
      <c r="A1257" s="129" t="s">
        <v>574</v>
      </c>
      <c r="B1257" s="59">
        <v>44738.5</v>
      </c>
      <c r="C1257" s="165">
        <f>ROUND(B1257/12,2)</f>
        <v>3728.21</v>
      </c>
      <c r="D1257" s="38">
        <v>1.6500000000000001E-2</v>
      </c>
      <c r="E1257" s="38">
        <v>0.1368</v>
      </c>
      <c r="F1257" s="38">
        <v>5.7599999999999998E-2</v>
      </c>
      <c r="G1257" s="38">
        <v>8.0399999999999999E-2</v>
      </c>
      <c r="H1257" s="38">
        <v>4.1099999999999998E-2</v>
      </c>
      <c r="I1257" s="38">
        <v>0.13389999999999999</v>
      </c>
      <c r="J1257" s="38">
        <v>2.12E-2</v>
      </c>
      <c r="K1257" s="38">
        <v>3.2500000000000001E-2</v>
      </c>
      <c r="L1257" s="38">
        <v>1.7100000000000001E-2</v>
      </c>
      <c r="M1257" s="38">
        <v>2.5999999999999999E-2</v>
      </c>
      <c r="N1257" s="38">
        <v>0.13320000000000001</v>
      </c>
      <c r="O1257" s="38">
        <v>1.89E-2</v>
      </c>
      <c r="P1257" s="38">
        <v>0</v>
      </c>
      <c r="Q1257" s="38">
        <v>3.8600000000000002E-2</v>
      </c>
      <c r="R1257" s="38">
        <v>1.9E-2</v>
      </c>
      <c r="S1257" s="38">
        <v>4.1999999999999997E-3</v>
      </c>
      <c r="T1257" s="38">
        <v>5.3999999999999999E-2</v>
      </c>
      <c r="U1257" s="38">
        <v>1.78E-2</v>
      </c>
      <c r="V1257" s="38">
        <v>3.6700000000000003E-2</v>
      </c>
      <c r="W1257" s="38">
        <v>4.7199999999999999E-2</v>
      </c>
      <c r="X1257" s="38">
        <v>6.3899999999999998E-2</v>
      </c>
      <c r="Y1257" s="38">
        <v>2.5999999999999999E-3</v>
      </c>
      <c r="Z1257" s="5">
        <v>0</v>
      </c>
      <c r="AA1257" s="5">
        <v>8.0000000000000004E-4</v>
      </c>
      <c r="AB1257" s="5">
        <v>0</v>
      </c>
      <c r="AC1257" s="67"/>
    </row>
    <row r="1258" spans="1:29">
      <c r="A1258" s="90"/>
      <c r="B1258" s="17"/>
      <c r="C1258" s="165"/>
      <c r="D1258" s="30">
        <f>$C1257*D1257</f>
        <v>61.515465000000006</v>
      </c>
      <c r="E1258" s="30">
        <f t="shared" ref="E1258" si="2086">$C1257*E1257</f>
        <v>510.01912800000002</v>
      </c>
      <c r="F1258" s="30">
        <f t="shared" ref="F1258" si="2087">$C1257*F1257</f>
        <v>214.74489599999998</v>
      </c>
      <c r="G1258" s="30">
        <f t="shared" ref="G1258:AB1258" si="2088">$C1257*G1257</f>
        <v>299.74808400000001</v>
      </c>
      <c r="H1258" s="30">
        <f t="shared" si="2088"/>
        <v>153.22943100000001</v>
      </c>
      <c r="I1258" s="30">
        <f t="shared" si="2088"/>
        <v>499.20731899999998</v>
      </c>
      <c r="J1258" s="30">
        <f t="shared" si="2088"/>
        <v>79.038052000000008</v>
      </c>
      <c r="K1258" s="30">
        <f t="shared" si="2088"/>
        <v>121.166825</v>
      </c>
      <c r="L1258" s="30">
        <f t="shared" si="2088"/>
        <v>63.752391000000003</v>
      </c>
      <c r="M1258" s="30">
        <f t="shared" si="2088"/>
        <v>96.933459999999997</v>
      </c>
      <c r="N1258" s="30">
        <f t="shared" si="2088"/>
        <v>496.59757200000007</v>
      </c>
      <c r="O1258" s="30">
        <f t="shared" si="2088"/>
        <v>70.463169000000008</v>
      </c>
      <c r="P1258" s="30">
        <f t="shared" si="2088"/>
        <v>0</v>
      </c>
      <c r="Q1258" s="30">
        <f t="shared" si="2088"/>
        <v>143.908906</v>
      </c>
      <c r="R1258" s="30">
        <f t="shared" si="2088"/>
        <v>70.835989999999995</v>
      </c>
      <c r="S1258" s="30">
        <f t="shared" si="2088"/>
        <v>15.658481999999999</v>
      </c>
      <c r="T1258" s="30">
        <f t="shared" si="2088"/>
        <v>201.32334</v>
      </c>
      <c r="U1258" s="30">
        <f t="shared" si="2088"/>
        <v>66.362138000000002</v>
      </c>
      <c r="V1258" s="30">
        <f t="shared" si="2088"/>
        <v>136.82530700000001</v>
      </c>
      <c r="W1258" s="30">
        <f t="shared" si="2088"/>
        <v>175.97151199999999</v>
      </c>
      <c r="X1258" s="30">
        <f t="shared" si="2088"/>
        <v>238.232619</v>
      </c>
      <c r="Y1258" s="30">
        <f t="shared" si="2088"/>
        <v>9.693346</v>
      </c>
      <c r="Z1258" s="30">
        <f t="shared" si="2088"/>
        <v>0</v>
      </c>
      <c r="AA1258" s="30">
        <f t="shared" si="2088"/>
        <v>2.9825680000000001</v>
      </c>
      <c r="AB1258" s="30">
        <f t="shared" si="2088"/>
        <v>0</v>
      </c>
      <c r="AC1258" s="67"/>
    </row>
    <row r="1259" spans="1:29">
      <c r="A1259" s="129" t="s">
        <v>587</v>
      </c>
      <c r="B1259" s="59">
        <v>44738.5</v>
      </c>
      <c r="C1259" s="165">
        <f>ROUND(B1259/12,2)</f>
        <v>3728.21</v>
      </c>
      <c r="D1259" s="130"/>
      <c r="E1259" s="130"/>
      <c r="F1259" s="130">
        <v>1</v>
      </c>
      <c r="G1259" s="130"/>
      <c r="H1259" s="130"/>
      <c r="I1259" s="130"/>
      <c r="J1259" s="130"/>
      <c r="K1259" s="130"/>
      <c r="L1259" s="130"/>
      <c r="M1259" s="130"/>
      <c r="N1259" s="130"/>
      <c r="O1259" s="130"/>
      <c r="P1259" s="130"/>
      <c r="Q1259" s="130"/>
      <c r="R1259" s="130"/>
      <c r="S1259" s="130"/>
      <c r="T1259" s="130"/>
      <c r="U1259" s="130"/>
      <c r="V1259" s="130"/>
      <c r="W1259" s="130"/>
      <c r="X1259" s="130"/>
      <c r="Y1259" s="130"/>
      <c r="Z1259" s="131"/>
      <c r="AA1259" s="131"/>
      <c r="AB1259" s="131"/>
      <c r="AC1259" s="67"/>
    </row>
    <row r="1260" spans="1:29">
      <c r="A1260" s="90"/>
      <c r="B1260" s="17"/>
      <c r="C1260" s="165"/>
      <c r="D1260" s="30">
        <f t="shared" ref="D1260" si="2089">$C1259*D1259</f>
        <v>0</v>
      </c>
      <c r="E1260" s="30">
        <f t="shared" ref="E1260" si="2090">$C1259*E1259</f>
        <v>0</v>
      </c>
      <c r="F1260" s="30">
        <f t="shared" ref="F1260:AB1260" si="2091">$C1259*F1259</f>
        <v>3728.21</v>
      </c>
      <c r="G1260" s="30">
        <f t="shared" si="2091"/>
        <v>0</v>
      </c>
      <c r="H1260" s="30">
        <f t="shared" si="2091"/>
        <v>0</v>
      </c>
      <c r="I1260" s="30">
        <f t="shared" si="2091"/>
        <v>0</v>
      </c>
      <c r="J1260" s="30">
        <f t="shared" si="2091"/>
        <v>0</v>
      </c>
      <c r="K1260" s="30">
        <f t="shared" si="2091"/>
        <v>0</v>
      </c>
      <c r="L1260" s="30">
        <f t="shared" si="2091"/>
        <v>0</v>
      </c>
      <c r="M1260" s="30">
        <f t="shared" si="2091"/>
        <v>0</v>
      </c>
      <c r="N1260" s="30">
        <f t="shared" si="2091"/>
        <v>0</v>
      </c>
      <c r="O1260" s="30">
        <f t="shared" si="2091"/>
        <v>0</v>
      </c>
      <c r="P1260" s="30">
        <f t="shared" si="2091"/>
        <v>0</v>
      </c>
      <c r="Q1260" s="30">
        <f t="shared" si="2091"/>
        <v>0</v>
      </c>
      <c r="R1260" s="30">
        <f t="shared" si="2091"/>
        <v>0</v>
      </c>
      <c r="S1260" s="30">
        <f t="shared" si="2091"/>
        <v>0</v>
      </c>
      <c r="T1260" s="30">
        <f t="shared" si="2091"/>
        <v>0</v>
      </c>
      <c r="U1260" s="30">
        <f t="shared" si="2091"/>
        <v>0</v>
      </c>
      <c r="V1260" s="30">
        <f t="shared" si="2091"/>
        <v>0</v>
      </c>
      <c r="W1260" s="30">
        <f t="shared" si="2091"/>
        <v>0</v>
      </c>
      <c r="X1260" s="30">
        <f t="shared" si="2091"/>
        <v>0</v>
      </c>
      <c r="Y1260" s="30">
        <f t="shared" si="2091"/>
        <v>0</v>
      </c>
      <c r="Z1260" s="30">
        <f t="shared" si="2091"/>
        <v>0</v>
      </c>
      <c r="AA1260" s="30">
        <f t="shared" si="2091"/>
        <v>0</v>
      </c>
      <c r="AB1260" s="30">
        <f t="shared" si="2091"/>
        <v>0</v>
      </c>
      <c r="AC1260" s="67"/>
    </row>
    <row r="1261" spans="1:29">
      <c r="A1261" s="129" t="s">
        <v>575</v>
      </c>
      <c r="B1261" s="59">
        <v>310274</v>
      </c>
      <c r="C1261" s="165">
        <f>ROUND(B1261/12,2)</f>
        <v>25856.17</v>
      </c>
      <c r="D1261" s="130"/>
      <c r="E1261" s="130">
        <v>1</v>
      </c>
      <c r="F1261" s="130"/>
      <c r="G1261" s="130"/>
      <c r="H1261" s="130"/>
      <c r="I1261" s="130"/>
      <c r="J1261" s="130"/>
      <c r="K1261" s="130"/>
      <c r="L1261" s="130"/>
      <c r="M1261" s="130"/>
      <c r="N1261" s="130"/>
      <c r="O1261" s="130"/>
      <c r="P1261" s="130"/>
      <c r="Q1261" s="130"/>
      <c r="R1261" s="130"/>
      <c r="S1261" s="130"/>
      <c r="T1261" s="130"/>
      <c r="U1261" s="130"/>
      <c r="V1261" s="130"/>
      <c r="W1261" s="130"/>
      <c r="X1261" s="130"/>
      <c r="Y1261" s="130"/>
      <c r="Z1261" s="131"/>
      <c r="AA1261" s="131"/>
      <c r="AB1261" s="131"/>
      <c r="AC1261" s="67"/>
    </row>
    <row r="1262" spans="1:29">
      <c r="A1262" s="90"/>
      <c r="B1262" s="17"/>
      <c r="C1262" s="165"/>
      <c r="D1262" s="30">
        <f t="shared" ref="D1262" si="2092">$C1261*D1261</f>
        <v>0</v>
      </c>
      <c r="E1262" s="30">
        <f t="shared" ref="E1262" si="2093">$C1261*E1261</f>
        <v>25856.17</v>
      </c>
      <c r="F1262" s="30">
        <f t="shared" ref="F1262:AB1262" si="2094">$C1261*F1261</f>
        <v>0</v>
      </c>
      <c r="G1262" s="30">
        <f t="shared" si="2094"/>
        <v>0</v>
      </c>
      <c r="H1262" s="30">
        <f t="shared" si="2094"/>
        <v>0</v>
      </c>
      <c r="I1262" s="30">
        <f t="shared" si="2094"/>
        <v>0</v>
      </c>
      <c r="J1262" s="30">
        <f t="shared" si="2094"/>
        <v>0</v>
      </c>
      <c r="K1262" s="30">
        <f t="shared" si="2094"/>
        <v>0</v>
      </c>
      <c r="L1262" s="30">
        <f t="shared" si="2094"/>
        <v>0</v>
      </c>
      <c r="M1262" s="30">
        <f t="shared" si="2094"/>
        <v>0</v>
      </c>
      <c r="N1262" s="30">
        <f t="shared" si="2094"/>
        <v>0</v>
      </c>
      <c r="O1262" s="30">
        <f t="shared" si="2094"/>
        <v>0</v>
      </c>
      <c r="P1262" s="30">
        <f t="shared" si="2094"/>
        <v>0</v>
      </c>
      <c r="Q1262" s="30">
        <f t="shared" si="2094"/>
        <v>0</v>
      </c>
      <c r="R1262" s="30">
        <f t="shared" si="2094"/>
        <v>0</v>
      </c>
      <c r="S1262" s="30">
        <f t="shared" si="2094"/>
        <v>0</v>
      </c>
      <c r="T1262" s="30">
        <f t="shared" si="2094"/>
        <v>0</v>
      </c>
      <c r="U1262" s="30">
        <f t="shared" si="2094"/>
        <v>0</v>
      </c>
      <c r="V1262" s="30">
        <f t="shared" si="2094"/>
        <v>0</v>
      </c>
      <c r="W1262" s="30">
        <f t="shared" si="2094"/>
        <v>0</v>
      </c>
      <c r="X1262" s="30">
        <f t="shared" si="2094"/>
        <v>0</v>
      </c>
      <c r="Y1262" s="30">
        <f t="shared" si="2094"/>
        <v>0</v>
      </c>
      <c r="Z1262" s="30">
        <f t="shared" si="2094"/>
        <v>0</v>
      </c>
      <c r="AA1262" s="30">
        <f t="shared" si="2094"/>
        <v>0</v>
      </c>
      <c r="AB1262" s="30">
        <f t="shared" si="2094"/>
        <v>0</v>
      </c>
      <c r="AC1262" s="67"/>
    </row>
    <row r="1263" spans="1:29">
      <c r="A1263" s="129" t="s">
        <v>576</v>
      </c>
      <c r="B1263" s="59">
        <v>474593</v>
      </c>
      <c r="C1263" s="165">
        <f>ROUND(B1263/12,2)</f>
        <v>39549.42</v>
      </c>
      <c r="D1263" s="130"/>
      <c r="E1263" s="130"/>
      <c r="F1263" s="130"/>
      <c r="G1263" s="130"/>
      <c r="H1263" s="130">
        <v>0.1666</v>
      </c>
      <c r="I1263" s="130"/>
      <c r="J1263" s="130"/>
      <c r="K1263" s="130"/>
      <c r="L1263" s="130"/>
      <c r="M1263" s="130"/>
      <c r="N1263" s="130">
        <v>0.33660000000000001</v>
      </c>
      <c r="O1263" s="130"/>
      <c r="P1263" s="130"/>
      <c r="Q1263" s="130"/>
      <c r="R1263" s="130"/>
      <c r="S1263" s="130"/>
      <c r="T1263" s="130"/>
      <c r="U1263" s="130"/>
      <c r="V1263" s="130">
        <v>0.49680000000000002</v>
      </c>
      <c r="W1263" s="130"/>
      <c r="X1263" s="130"/>
      <c r="Y1263" s="130"/>
      <c r="Z1263" s="131"/>
      <c r="AA1263" s="131"/>
      <c r="AB1263" s="131"/>
      <c r="AC1263" s="67"/>
    </row>
    <row r="1264" spans="1:29">
      <c r="A1264" s="90"/>
      <c r="B1264" s="17"/>
      <c r="C1264" s="165"/>
      <c r="D1264" s="30">
        <f t="shared" ref="D1264" si="2095">$C1263*D1263</f>
        <v>0</v>
      </c>
      <c r="E1264" s="30">
        <f t="shared" ref="E1264" si="2096">$C1263*E1263</f>
        <v>0</v>
      </c>
      <c r="F1264" s="30">
        <f t="shared" ref="F1264:AB1264" si="2097">$C1263*F1263</f>
        <v>0</v>
      </c>
      <c r="G1264" s="30">
        <f t="shared" si="2097"/>
        <v>0</v>
      </c>
      <c r="H1264" s="30">
        <f t="shared" si="2097"/>
        <v>6588.9333719999995</v>
      </c>
      <c r="I1264" s="30">
        <f t="shared" si="2097"/>
        <v>0</v>
      </c>
      <c r="J1264" s="30">
        <f t="shared" si="2097"/>
        <v>0</v>
      </c>
      <c r="K1264" s="30">
        <f t="shared" si="2097"/>
        <v>0</v>
      </c>
      <c r="L1264" s="30">
        <f t="shared" si="2097"/>
        <v>0</v>
      </c>
      <c r="M1264" s="30">
        <f t="shared" si="2097"/>
        <v>0</v>
      </c>
      <c r="N1264" s="30">
        <f t="shared" si="2097"/>
        <v>13312.334772</v>
      </c>
      <c r="O1264" s="30">
        <f t="shared" si="2097"/>
        <v>0</v>
      </c>
      <c r="P1264" s="30">
        <f t="shared" si="2097"/>
        <v>0</v>
      </c>
      <c r="Q1264" s="30">
        <f t="shared" si="2097"/>
        <v>0</v>
      </c>
      <c r="R1264" s="30">
        <f t="shared" si="2097"/>
        <v>0</v>
      </c>
      <c r="S1264" s="30">
        <f t="shared" si="2097"/>
        <v>0</v>
      </c>
      <c r="T1264" s="30">
        <f t="shared" si="2097"/>
        <v>0</v>
      </c>
      <c r="U1264" s="30">
        <f t="shared" si="2097"/>
        <v>0</v>
      </c>
      <c r="V1264" s="30">
        <f t="shared" si="2097"/>
        <v>19648.151856</v>
      </c>
      <c r="W1264" s="30">
        <f t="shared" si="2097"/>
        <v>0</v>
      </c>
      <c r="X1264" s="30">
        <f t="shared" si="2097"/>
        <v>0</v>
      </c>
      <c r="Y1264" s="30">
        <f t="shared" si="2097"/>
        <v>0</v>
      </c>
      <c r="Z1264" s="30">
        <f t="shared" si="2097"/>
        <v>0</v>
      </c>
      <c r="AA1264" s="30">
        <f t="shared" si="2097"/>
        <v>0</v>
      </c>
      <c r="AB1264" s="30">
        <f t="shared" si="2097"/>
        <v>0</v>
      </c>
      <c r="AC1264" s="67"/>
    </row>
    <row r="1265" spans="1:29">
      <c r="A1265" s="129" t="s">
        <v>577</v>
      </c>
      <c r="B1265" s="59">
        <v>255572</v>
      </c>
      <c r="C1265" s="165">
        <f>ROUND(B1265/12,2)</f>
        <v>21297.67</v>
      </c>
      <c r="D1265" s="130">
        <v>1.8200000000000001E-2</v>
      </c>
      <c r="E1265" s="130"/>
      <c r="F1265" s="130">
        <v>0.76839999999999997</v>
      </c>
      <c r="G1265" s="130"/>
      <c r="H1265" s="130"/>
      <c r="I1265" s="130"/>
      <c r="J1265" s="130"/>
      <c r="K1265" s="130"/>
      <c r="L1265" s="130"/>
      <c r="M1265" s="130">
        <v>2.64E-2</v>
      </c>
      <c r="N1265" s="130"/>
      <c r="O1265" s="130"/>
      <c r="P1265" s="130"/>
      <c r="Q1265" s="130">
        <v>4.53E-2</v>
      </c>
      <c r="R1265" s="130">
        <v>9.1499999999999998E-2</v>
      </c>
      <c r="S1265" s="130">
        <v>4.1999999999999997E-3</v>
      </c>
      <c r="T1265" s="130"/>
      <c r="U1265" s="130"/>
      <c r="V1265" s="130"/>
      <c r="W1265" s="130">
        <v>4.5999999999999999E-2</v>
      </c>
      <c r="X1265" s="130"/>
      <c r="Y1265" s="130"/>
      <c r="Z1265" s="131"/>
      <c r="AA1265" s="131"/>
      <c r="AB1265" s="131"/>
      <c r="AC1265" s="67"/>
    </row>
    <row r="1266" spans="1:29">
      <c r="A1266" s="90"/>
      <c r="B1266" s="17"/>
      <c r="C1266" s="165"/>
      <c r="D1266" s="30">
        <f t="shared" ref="D1266" si="2098">$C1265*D1265</f>
        <v>387.617594</v>
      </c>
      <c r="E1266" s="30">
        <f t="shared" ref="E1266" si="2099">$C1265*E1265</f>
        <v>0</v>
      </c>
      <c r="F1266" s="30">
        <f t="shared" ref="F1266:AB1266" si="2100">$C1265*F1265</f>
        <v>16365.129627999999</v>
      </c>
      <c r="G1266" s="30">
        <f t="shared" si="2100"/>
        <v>0</v>
      </c>
      <c r="H1266" s="30">
        <f t="shared" si="2100"/>
        <v>0</v>
      </c>
      <c r="I1266" s="30">
        <f t="shared" si="2100"/>
        <v>0</v>
      </c>
      <c r="J1266" s="30">
        <f t="shared" si="2100"/>
        <v>0</v>
      </c>
      <c r="K1266" s="30">
        <f t="shared" si="2100"/>
        <v>0</v>
      </c>
      <c r="L1266" s="30">
        <f t="shared" si="2100"/>
        <v>0</v>
      </c>
      <c r="M1266" s="30">
        <f t="shared" si="2100"/>
        <v>562.25848799999994</v>
      </c>
      <c r="N1266" s="30">
        <f t="shared" si="2100"/>
        <v>0</v>
      </c>
      <c r="O1266" s="30">
        <f t="shared" si="2100"/>
        <v>0</v>
      </c>
      <c r="P1266" s="30">
        <f t="shared" si="2100"/>
        <v>0</v>
      </c>
      <c r="Q1266" s="30">
        <f t="shared" si="2100"/>
        <v>964.78445099999988</v>
      </c>
      <c r="R1266" s="30">
        <f t="shared" si="2100"/>
        <v>1948.7368049999998</v>
      </c>
      <c r="S1266" s="30">
        <f t="shared" si="2100"/>
        <v>89.450213999999988</v>
      </c>
      <c r="T1266" s="30">
        <f t="shared" si="2100"/>
        <v>0</v>
      </c>
      <c r="U1266" s="30">
        <f t="shared" si="2100"/>
        <v>0</v>
      </c>
      <c r="V1266" s="30">
        <f t="shared" si="2100"/>
        <v>0</v>
      </c>
      <c r="W1266" s="30">
        <f t="shared" si="2100"/>
        <v>979.69281999999987</v>
      </c>
      <c r="X1266" s="30">
        <f t="shared" si="2100"/>
        <v>0</v>
      </c>
      <c r="Y1266" s="30">
        <f t="shared" si="2100"/>
        <v>0</v>
      </c>
      <c r="Z1266" s="30">
        <f t="shared" si="2100"/>
        <v>0</v>
      </c>
      <c r="AA1266" s="30">
        <f t="shared" si="2100"/>
        <v>0</v>
      </c>
      <c r="AB1266" s="30">
        <f t="shared" si="2100"/>
        <v>0</v>
      </c>
      <c r="AC1266" s="67"/>
    </row>
    <row r="1267" spans="1:29">
      <c r="A1267" s="129" t="s">
        <v>578</v>
      </c>
      <c r="B1267" s="59">
        <v>7598</v>
      </c>
      <c r="C1267" s="165">
        <f>ROUND(B1267/12,2)</f>
        <v>633.16999999999996</v>
      </c>
      <c r="D1267" s="38">
        <v>1.6500000000000001E-2</v>
      </c>
      <c r="E1267" s="38">
        <v>0.1368</v>
      </c>
      <c r="F1267" s="38">
        <v>5.7599999999999998E-2</v>
      </c>
      <c r="G1267" s="38">
        <v>8.0399999999999999E-2</v>
      </c>
      <c r="H1267" s="38">
        <v>4.1099999999999998E-2</v>
      </c>
      <c r="I1267" s="38">
        <v>0.13389999999999999</v>
      </c>
      <c r="J1267" s="38">
        <v>2.12E-2</v>
      </c>
      <c r="K1267" s="38">
        <v>3.2500000000000001E-2</v>
      </c>
      <c r="L1267" s="38">
        <v>1.7100000000000001E-2</v>
      </c>
      <c r="M1267" s="38">
        <v>2.5999999999999999E-2</v>
      </c>
      <c r="N1267" s="38">
        <v>0.13320000000000001</v>
      </c>
      <c r="O1267" s="38">
        <v>1.89E-2</v>
      </c>
      <c r="P1267" s="38">
        <v>0</v>
      </c>
      <c r="Q1267" s="38">
        <v>3.8600000000000002E-2</v>
      </c>
      <c r="R1267" s="38">
        <v>1.9E-2</v>
      </c>
      <c r="S1267" s="38">
        <v>4.1999999999999997E-3</v>
      </c>
      <c r="T1267" s="38">
        <v>5.3999999999999999E-2</v>
      </c>
      <c r="U1267" s="38">
        <v>1.78E-2</v>
      </c>
      <c r="V1267" s="38">
        <v>3.6700000000000003E-2</v>
      </c>
      <c r="W1267" s="38">
        <v>4.7199999999999999E-2</v>
      </c>
      <c r="X1267" s="38">
        <v>6.3899999999999998E-2</v>
      </c>
      <c r="Y1267" s="38">
        <v>2.5999999999999999E-3</v>
      </c>
      <c r="Z1267" s="5">
        <v>0</v>
      </c>
      <c r="AA1267" s="5">
        <v>8.0000000000000004E-4</v>
      </c>
      <c r="AB1267" s="5">
        <v>0</v>
      </c>
      <c r="AC1267" s="67"/>
    </row>
    <row r="1268" spans="1:29">
      <c r="A1268" s="90"/>
      <c r="B1268" s="17"/>
      <c r="C1268" s="165"/>
      <c r="D1268" s="30">
        <f t="shared" ref="D1268" si="2101">$C1267*D1267</f>
        <v>10.447305</v>
      </c>
      <c r="E1268" s="30">
        <f t="shared" ref="E1268" si="2102">$C1267*E1267</f>
        <v>86.617655999999997</v>
      </c>
      <c r="F1268" s="30">
        <f t="shared" ref="F1268:AB1268" si="2103">$C1267*F1267</f>
        <v>36.470591999999996</v>
      </c>
      <c r="G1268" s="30">
        <f t="shared" si="2103"/>
        <v>50.906867999999996</v>
      </c>
      <c r="H1268" s="30">
        <f t="shared" si="2103"/>
        <v>26.023286999999996</v>
      </c>
      <c r="I1268" s="30">
        <f t="shared" si="2103"/>
        <v>84.781462999999988</v>
      </c>
      <c r="J1268" s="30">
        <f t="shared" si="2103"/>
        <v>13.423203999999998</v>
      </c>
      <c r="K1268" s="30">
        <f t="shared" si="2103"/>
        <v>20.578025</v>
      </c>
      <c r="L1268" s="30">
        <f t="shared" si="2103"/>
        <v>10.827207</v>
      </c>
      <c r="M1268" s="30">
        <f t="shared" si="2103"/>
        <v>16.462419999999998</v>
      </c>
      <c r="N1268" s="30">
        <f t="shared" si="2103"/>
        <v>84.338244000000003</v>
      </c>
      <c r="O1268" s="30">
        <f t="shared" si="2103"/>
        <v>11.966913</v>
      </c>
      <c r="P1268" s="30">
        <f t="shared" si="2103"/>
        <v>0</v>
      </c>
      <c r="Q1268" s="30">
        <f t="shared" si="2103"/>
        <v>24.440362</v>
      </c>
      <c r="R1268" s="30">
        <f t="shared" si="2103"/>
        <v>12.03023</v>
      </c>
      <c r="S1268" s="30">
        <f t="shared" si="2103"/>
        <v>2.6593139999999997</v>
      </c>
      <c r="T1268" s="30">
        <f t="shared" si="2103"/>
        <v>34.191179999999996</v>
      </c>
      <c r="U1268" s="30">
        <f t="shared" si="2103"/>
        <v>11.270425999999999</v>
      </c>
      <c r="V1268" s="30">
        <f t="shared" si="2103"/>
        <v>23.237339000000002</v>
      </c>
      <c r="W1268" s="30">
        <f t="shared" si="2103"/>
        <v>29.885623999999996</v>
      </c>
      <c r="X1268" s="30">
        <f t="shared" si="2103"/>
        <v>40.459562999999996</v>
      </c>
      <c r="Y1268" s="30">
        <f t="shared" si="2103"/>
        <v>1.6462419999999998</v>
      </c>
      <c r="Z1268" s="30">
        <f t="shared" si="2103"/>
        <v>0</v>
      </c>
      <c r="AA1268" s="30">
        <f t="shared" si="2103"/>
        <v>0.50653599999999999</v>
      </c>
      <c r="AB1268" s="30">
        <f t="shared" si="2103"/>
        <v>0</v>
      </c>
      <c r="AC1268" s="67"/>
    </row>
    <row r="1269" spans="1:29">
      <c r="A1269" s="129" t="s">
        <v>588</v>
      </c>
      <c r="B1269" s="59">
        <v>7598</v>
      </c>
      <c r="C1269" s="165">
        <f>ROUND(B1269/12,2)</f>
        <v>633.16999999999996</v>
      </c>
      <c r="D1269" s="130"/>
      <c r="E1269" s="130"/>
      <c r="F1269" s="130">
        <v>0.16109999999999999</v>
      </c>
      <c r="G1269" s="130"/>
      <c r="H1269" s="130">
        <v>0.13320000000000001</v>
      </c>
      <c r="I1269" s="130"/>
      <c r="J1269" s="130"/>
      <c r="K1269" s="130"/>
      <c r="L1269" s="130"/>
      <c r="M1269" s="130"/>
      <c r="N1269" s="130">
        <v>0.55420000000000003</v>
      </c>
      <c r="O1269" s="130"/>
      <c r="P1269" s="130"/>
      <c r="Q1269" s="130"/>
      <c r="R1269" s="130"/>
      <c r="S1269" s="130"/>
      <c r="T1269" s="130"/>
      <c r="U1269" s="130"/>
      <c r="V1269" s="130">
        <v>0.1515</v>
      </c>
      <c r="W1269" s="130"/>
      <c r="X1269" s="130"/>
      <c r="Y1269" s="130"/>
      <c r="Z1269" s="131"/>
      <c r="AA1269" s="131"/>
      <c r="AB1269" s="131"/>
      <c r="AC1269" s="67"/>
    </row>
    <row r="1270" spans="1:29">
      <c r="A1270" s="90"/>
      <c r="B1270" s="17"/>
      <c r="C1270" s="165"/>
      <c r="D1270" s="30">
        <f t="shared" ref="D1270" si="2104">$C1269*D1269</f>
        <v>0</v>
      </c>
      <c r="E1270" s="30">
        <f t="shared" ref="E1270" si="2105">$C1269*E1269</f>
        <v>0</v>
      </c>
      <c r="F1270" s="30">
        <f t="shared" ref="F1270:AB1270" si="2106">$C1269*F1269</f>
        <v>102.00368699999999</v>
      </c>
      <c r="G1270" s="30">
        <f t="shared" si="2106"/>
        <v>0</v>
      </c>
      <c r="H1270" s="30">
        <f t="shared" si="2106"/>
        <v>84.338244000000003</v>
      </c>
      <c r="I1270" s="30">
        <f t="shared" si="2106"/>
        <v>0</v>
      </c>
      <c r="J1270" s="30">
        <f t="shared" si="2106"/>
        <v>0</v>
      </c>
      <c r="K1270" s="30">
        <f t="shared" si="2106"/>
        <v>0</v>
      </c>
      <c r="L1270" s="30">
        <f t="shared" si="2106"/>
        <v>0</v>
      </c>
      <c r="M1270" s="30">
        <f t="shared" si="2106"/>
        <v>0</v>
      </c>
      <c r="N1270" s="30">
        <f t="shared" si="2106"/>
        <v>350.90281399999998</v>
      </c>
      <c r="O1270" s="30">
        <f t="shared" si="2106"/>
        <v>0</v>
      </c>
      <c r="P1270" s="30">
        <f t="shared" si="2106"/>
        <v>0</v>
      </c>
      <c r="Q1270" s="30">
        <f t="shared" si="2106"/>
        <v>0</v>
      </c>
      <c r="R1270" s="30">
        <f t="shared" si="2106"/>
        <v>0</v>
      </c>
      <c r="S1270" s="30">
        <f t="shared" si="2106"/>
        <v>0</v>
      </c>
      <c r="T1270" s="30">
        <f t="shared" si="2106"/>
        <v>0</v>
      </c>
      <c r="U1270" s="30">
        <f t="shared" si="2106"/>
        <v>0</v>
      </c>
      <c r="V1270" s="30">
        <f t="shared" si="2106"/>
        <v>95.925254999999993</v>
      </c>
      <c r="W1270" s="30">
        <f t="shared" si="2106"/>
        <v>0</v>
      </c>
      <c r="X1270" s="30">
        <f t="shared" si="2106"/>
        <v>0</v>
      </c>
      <c r="Y1270" s="30">
        <f t="shared" si="2106"/>
        <v>0</v>
      </c>
      <c r="Z1270" s="30">
        <f t="shared" si="2106"/>
        <v>0</v>
      </c>
      <c r="AA1270" s="30">
        <f t="shared" si="2106"/>
        <v>0</v>
      </c>
      <c r="AB1270" s="30">
        <f t="shared" si="2106"/>
        <v>0</v>
      </c>
      <c r="AC1270" s="67"/>
    </row>
    <row r="1271" spans="1:29">
      <c r="A1271" s="129" t="s">
        <v>579</v>
      </c>
      <c r="B1271" s="59">
        <v>1000184.5</v>
      </c>
      <c r="C1271" s="165">
        <f>ROUND(B1271/12,2)</f>
        <v>83348.710000000006</v>
      </c>
      <c r="D1271" s="38">
        <v>1.6500000000000001E-2</v>
      </c>
      <c r="E1271" s="38">
        <v>0.1368</v>
      </c>
      <c r="F1271" s="38">
        <v>5.7599999999999998E-2</v>
      </c>
      <c r="G1271" s="38">
        <v>8.0399999999999999E-2</v>
      </c>
      <c r="H1271" s="38">
        <v>4.1099999999999998E-2</v>
      </c>
      <c r="I1271" s="38">
        <v>0.13389999999999999</v>
      </c>
      <c r="J1271" s="38">
        <v>2.12E-2</v>
      </c>
      <c r="K1271" s="38">
        <v>3.2500000000000001E-2</v>
      </c>
      <c r="L1271" s="38">
        <v>1.7100000000000001E-2</v>
      </c>
      <c r="M1271" s="38">
        <v>2.5999999999999999E-2</v>
      </c>
      <c r="N1271" s="38">
        <v>0.13320000000000001</v>
      </c>
      <c r="O1271" s="38">
        <v>1.89E-2</v>
      </c>
      <c r="P1271" s="38">
        <v>0</v>
      </c>
      <c r="Q1271" s="38">
        <v>3.8600000000000002E-2</v>
      </c>
      <c r="R1271" s="38">
        <v>1.9E-2</v>
      </c>
      <c r="S1271" s="38">
        <v>4.1999999999999997E-3</v>
      </c>
      <c r="T1271" s="38">
        <v>5.3999999999999999E-2</v>
      </c>
      <c r="U1271" s="38">
        <v>1.78E-2</v>
      </c>
      <c r="V1271" s="38">
        <v>3.6700000000000003E-2</v>
      </c>
      <c r="W1271" s="38">
        <v>4.7199999999999999E-2</v>
      </c>
      <c r="X1271" s="38">
        <v>6.3899999999999998E-2</v>
      </c>
      <c r="Y1271" s="38">
        <v>2.5999999999999999E-3</v>
      </c>
      <c r="Z1271" s="5">
        <v>0</v>
      </c>
      <c r="AA1271" s="5">
        <v>8.0000000000000004E-4</v>
      </c>
      <c r="AB1271" s="5">
        <v>0</v>
      </c>
      <c r="AC1271" s="67"/>
    </row>
    <row r="1272" spans="1:29">
      <c r="A1272" s="90"/>
      <c r="B1272" s="17"/>
      <c r="C1272" s="165"/>
      <c r="D1272" s="30">
        <f t="shared" ref="D1272" si="2107">$C1271*D1271</f>
        <v>1375.2537150000003</v>
      </c>
      <c r="E1272" s="30">
        <f t="shared" ref="E1272" si="2108">$C1271*E1271</f>
        <v>11402.103528000001</v>
      </c>
      <c r="F1272" s="30">
        <f t="shared" ref="F1272:AB1272" si="2109">$C1271*F1271</f>
        <v>4800.8856960000003</v>
      </c>
      <c r="G1272" s="30">
        <f t="shared" si="2109"/>
        <v>6701.2362840000005</v>
      </c>
      <c r="H1272" s="30">
        <f t="shared" si="2109"/>
        <v>3425.631981</v>
      </c>
      <c r="I1272" s="30">
        <f t="shared" si="2109"/>
        <v>11160.392269</v>
      </c>
      <c r="J1272" s="30">
        <f t="shared" si="2109"/>
        <v>1766.9926520000001</v>
      </c>
      <c r="K1272" s="30">
        <f t="shared" si="2109"/>
        <v>2708.8330750000005</v>
      </c>
      <c r="L1272" s="30">
        <f t="shared" si="2109"/>
        <v>1425.2629410000002</v>
      </c>
      <c r="M1272" s="30">
        <f t="shared" si="2109"/>
        <v>2167.06646</v>
      </c>
      <c r="N1272" s="30">
        <f t="shared" si="2109"/>
        <v>11102.048172000003</v>
      </c>
      <c r="O1272" s="30">
        <f t="shared" si="2109"/>
        <v>1575.2906190000001</v>
      </c>
      <c r="P1272" s="30">
        <f t="shared" si="2109"/>
        <v>0</v>
      </c>
      <c r="Q1272" s="30">
        <f t="shared" si="2109"/>
        <v>3217.2602060000004</v>
      </c>
      <c r="R1272" s="30">
        <f t="shared" si="2109"/>
        <v>1583.6254900000001</v>
      </c>
      <c r="S1272" s="30">
        <f t="shared" si="2109"/>
        <v>350.06458200000003</v>
      </c>
      <c r="T1272" s="30">
        <f t="shared" si="2109"/>
        <v>4500.8303400000004</v>
      </c>
      <c r="U1272" s="30">
        <f t="shared" si="2109"/>
        <v>1483.6070380000001</v>
      </c>
      <c r="V1272" s="30">
        <f t="shared" si="2109"/>
        <v>3058.8976570000004</v>
      </c>
      <c r="W1272" s="30">
        <f t="shared" si="2109"/>
        <v>3934.0591120000004</v>
      </c>
      <c r="X1272" s="30">
        <f t="shared" si="2109"/>
        <v>5325.9825690000007</v>
      </c>
      <c r="Y1272" s="30">
        <f t="shared" si="2109"/>
        <v>216.70664600000001</v>
      </c>
      <c r="Z1272" s="30">
        <f t="shared" si="2109"/>
        <v>0</v>
      </c>
      <c r="AA1272" s="30">
        <f t="shared" si="2109"/>
        <v>66.678968000000012</v>
      </c>
      <c r="AB1272" s="30">
        <f t="shared" si="2109"/>
        <v>0</v>
      </c>
      <c r="AC1272" s="67"/>
    </row>
    <row r="1273" spans="1:29">
      <c r="A1273" s="129" t="s">
        <v>589</v>
      </c>
      <c r="B1273" s="59">
        <v>1000184.5</v>
      </c>
      <c r="C1273" s="165">
        <f>ROUND(B1273/12,2)</f>
        <v>83348.710000000006</v>
      </c>
      <c r="D1273" s="130"/>
      <c r="E1273" s="130"/>
      <c r="F1273" s="130">
        <v>0.16109999999999999</v>
      </c>
      <c r="G1273" s="130"/>
      <c r="H1273" s="130">
        <v>0.13320000000000001</v>
      </c>
      <c r="I1273" s="130"/>
      <c r="J1273" s="130"/>
      <c r="K1273" s="130"/>
      <c r="L1273" s="130"/>
      <c r="M1273" s="130"/>
      <c r="N1273" s="130">
        <v>0.55420000000000003</v>
      </c>
      <c r="O1273" s="130"/>
      <c r="P1273" s="130"/>
      <c r="Q1273" s="130"/>
      <c r="R1273" s="130"/>
      <c r="S1273" s="130"/>
      <c r="T1273" s="130"/>
      <c r="U1273" s="130"/>
      <c r="V1273" s="130">
        <v>0.1515</v>
      </c>
      <c r="W1273" s="130"/>
      <c r="X1273" s="130"/>
      <c r="Y1273" s="130"/>
      <c r="Z1273" s="131"/>
      <c r="AA1273" s="131"/>
      <c r="AB1273" s="131"/>
      <c r="AC1273" s="67"/>
    </row>
    <row r="1274" spans="1:29">
      <c r="A1274" s="90"/>
      <c r="B1274" s="17"/>
      <c r="C1274" s="165"/>
      <c r="D1274" s="30">
        <f t="shared" ref="D1274" si="2110">$C1273*D1273</f>
        <v>0</v>
      </c>
      <c r="E1274" s="30">
        <f t="shared" ref="E1274" si="2111">$C1273*E1273</f>
        <v>0</v>
      </c>
      <c r="F1274" s="30">
        <f t="shared" ref="F1274:AB1274" si="2112">$C1273*F1273</f>
        <v>13427.477181</v>
      </c>
      <c r="G1274" s="30">
        <f t="shared" si="2112"/>
        <v>0</v>
      </c>
      <c r="H1274" s="30">
        <f t="shared" si="2112"/>
        <v>11102.048172000003</v>
      </c>
      <c r="I1274" s="30">
        <f t="shared" si="2112"/>
        <v>0</v>
      </c>
      <c r="J1274" s="30">
        <f t="shared" si="2112"/>
        <v>0</v>
      </c>
      <c r="K1274" s="30">
        <f t="shared" si="2112"/>
        <v>0</v>
      </c>
      <c r="L1274" s="30">
        <f t="shared" si="2112"/>
        <v>0</v>
      </c>
      <c r="M1274" s="30">
        <f t="shared" si="2112"/>
        <v>0</v>
      </c>
      <c r="N1274" s="30">
        <f t="shared" si="2112"/>
        <v>46191.855082000009</v>
      </c>
      <c r="O1274" s="30">
        <f t="shared" si="2112"/>
        <v>0</v>
      </c>
      <c r="P1274" s="30">
        <f t="shared" si="2112"/>
        <v>0</v>
      </c>
      <c r="Q1274" s="30">
        <f t="shared" si="2112"/>
        <v>0</v>
      </c>
      <c r="R1274" s="30">
        <f t="shared" si="2112"/>
        <v>0</v>
      </c>
      <c r="S1274" s="30">
        <f t="shared" si="2112"/>
        <v>0</v>
      </c>
      <c r="T1274" s="30">
        <f t="shared" si="2112"/>
        <v>0</v>
      </c>
      <c r="U1274" s="30">
        <f t="shared" si="2112"/>
        <v>0</v>
      </c>
      <c r="V1274" s="30">
        <f t="shared" si="2112"/>
        <v>12627.329565</v>
      </c>
      <c r="W1274" s="30">
        <f t="shared" si="2112"/>
        <v>0</v>
      </c>
      <c r="X1274" s="30">
        <f t="shared" si="2112"/>
        <v>0</v>
      </c>
      <c r="Y1274" s="30">
        <f t="shared" si="2112"/>
        <v>0</v>
      </c>
      <c r="Z1274" s="30">
        <f t="shared" si="2112"/>
        <v>0</v>
      </c>
      <c r="AA1274" s="30">
        <f t="shared" si="2112"/>
        <v>0</v>
      </c>
      <c r="AB1274" s="30">
        <f t="shared" si="2112"/>
        <v>0</v>
      </c>
      <c r="AC1274" s="67"/>
    </row>
    <row r="1275" spans="1:29">
      <c r="A1275" s="129" t="s">
        <v>580</v>
      </c>
      <c r="B1275" s="59">
        <v>62093</v>
      </c>
      <c r="C1275" s="165">
        <f>ROUND(B1275/12,2)</f>
        <v>5174.42</v>
      </c>
      <c r="D1275" s="130"/>
      <c r="E1275" s="130">
        <v>0.12909999999999999</v>
      </c>
      <c r="F1275" s="130">
        <v>0.19040000000000001</v>
      </c>
      <c r="G1275" s="130">
        <v>1.24E-2</v>
      </c>
      <c r="H1275" s="130"/>
      <c r="I1275" s="130">
        <v>3.5000000000000001E-3</v>
      </c>
      <c r="J1275" s="130">
        <v>1.4500000000000001E-2</v>
      </c>
      <c r="K1275" s="130">
        <v>2.3E-2</v>
      </c>
      <c r="L1275" s="130">
        <v>1.11E-2</v>
      </c>
      <c r="M1275" s="130"/>
      <c r="N1275" s="130">
        <v>0.44850000000000001</v>
      </c>
      <c r="O1275" s="130">
        <v>7.7999999999999996E-3</v>
      </c>
      <c r="P1275" s="130"/>
      <c r="Q1275" s="130"/>
      <c r="R1275" s="130"/>
      <c r="S1275" s="130"/>
      <c r="T1275" s="130"/>
      <c r="U1275" s="130"/>
      <c r="V1275" s="130">
        <v>0.1585</v>
      </c>
      <c r="W1275" s="130">
        <v>1.1999999999999999E-3</v>
      </c>
      <c r="X1275" s="130"/>
      <c r="Y1275" s="130"/>
      <c r="Z1275" s="131"/>
      <c r="AA1275" s="131"/>
      <c r="AB1275" s="131"/>
      <c r="AC1275" s="67"/>
    </row>
    <row r="1276" spans="1:29">
      <c r="A1276" s="90"/>
      <c r="B1276" s="17"/>
      <c r="C1276" s="165"/>
      <c r="D1276" s="30">
        <f t="shared" ref="D1276" si="2113">$C1275*D1275</f>
        <v>0</v>
      </c>
      <c r="E1276" s="30">
        <f t="shared" ref="E1276" si="2114">$C1275*E1275</f>
        <v>668.01762199999996</v>
      </c>
      <c r="F1276" s="30">
        <f t="shared" ref="F1276:AB1276" si="2115">$C1275*F1275</f>
        <v>985.2095680000001</v>
      </c>
      <c r="G1276" s="30">
        <f t="shared" si="2115"/>
        <v>64.162807999999998</v>
      </c>
      <c r="H1276" s="30">
        <f t="shared" si="2115"/>
        <v>0</v>
      </c>
      <c r="I1276" s="30">
        <f t="shared" si="2115"/>
        <v>18.110469999999999</v>
      </c>
      <c r="J1276" s="30">
        <f t="shared" si="2115"/>
        <v>75.029090000000011</v>
      </c>
      <c r="K1276" s="30">
        <f t="shared" si="2115"/>
        <v>119.01166000000001</v>
      </c>
      <c r="L1276" s="30">
        <f t="shared" si="2115"/>
        <v>57.436062000000007</v>
      </c>
      <c r="M1276" s="30">
        <f t="shared" si="2115"/>
        <v>0</v>
      </c>
      <c r="N1276" s="30">
        <f t="shared" si="2115"/>
        <v>2320.7273700000001</v>
      </c>
      <c r="O1276" s="30">
        <f t="shared" si="2115"/>
        <v>40.360475999999998</v>
      </c>
      <c r="P1276" s="30">
        <f t="shared" si="2115"/>
        <v>0</v>
      </c>
      <c r="Q1276" s="30">
        <f t="shared" si="2115"/>
        <v>0</v>
      </c>
      <c r="R1276" s="30">
        <f t="shared" si="2115"/>
        <v>0</v>
      </c>
      <c r="S1276" s="30">
        <f t="shared" si="2115"/>
        <v>0</v>
      </c>
      <c r="T1276" s="30">
        <f t="shared" si="2115"/>
        <v>0</v>
      </c>
      <c r="U1276" s="30">
        <f t="shared" si="2115"/>
        <v>0</v>
      </c>
      <c r="V1276" s="30">
        <f t="shared" si="2115"/>
        <v>820.14557000000002</v>
      </c>
      <c r="W1276" s="30">
        <f t="shared" si="2115"/>
        <v>6.2093039999999995</v>
      </c>
      <c r="X1276" s="30">
        <f t="shared" si="2115"/>
        <v>0</v>
      </c>
      <c r="Y1276" s="30">
        <f t="shared" si="2115"/>
        <v>0</v>
      </c>
      <c r="Z1276" s="30">
        <f t="shared" si="2115"/>
        <v>0</v>
      </c>
      <c r="AA1276" s="30">
        <f t="shared" si="2115"/>
        <v>0</v>
      </c>
      <c r="AB1276" s="30">
        <f t="shared" si="2115"/>
        <v>0</v>
      </c>
      <c r="AC1276" s="67"/>
    </row>
    <row r="1277" spans="1:29">
      <c r="A1277" s="129" t="s">
        <v>591</v>
      </c>
      <c r="B1277" s="59">
        <v>127297</v>
      </c>
      <c r="C1277" s="165">
        <f>ROUND(B1277/12,2)</f>
        <v>10608.08</v>
      </c>
      <c r="D1277" s="38">
        <v>1.6500000000000001E-2</v>
      </c>
      <c r="E1277" s="38">
        <v>0.1368</v>
      </c>
      <c r="F1277" s="38">
        <v>5.7599999999999998E-2</v>
      </c>
      <c r="G1277" s="38">
        <v>8.0399999999999999E-2</v>
      </c>
      <c r="H1277" s="38">
        <v>4.1099999999999998E-2</v>
      </c>
      <c r="I1277" s="38">
        <v>0.13389999999999999</v>
      </c>
      <c r="J1277" s="38">
        <v>2.12E-2</v>
      </c>
      <c r="K1277" s="38">
        <v>3.2500000000000001E-2</v>
      </c>
      <c r="L1277" s="38">
        <v>1.7100000000000001E-2</v>
      </c>
      <c r="M1277" s="38">
        <v>2.5999999999999999E-2</v>
      </c>
      <c r="N1277" s="38">
        <v>0.13320000000000001</v>
      </c>
      <c r="O1277" s="38">
        <v>1.89E-2</v>
      </c>
      <c r="P1277" s="38">
        <v>0</v>
      </c>
      <c r="Q1277" s="38">
        <v>3.8600000000000002E-2</v>
      </c>
      <c r="R1277" s="38">
        <v>1.9E-2</v>
      </c>
      <c r="S1277" s="38">
        <v>4.1999999999999997E-3</v>
      </c>
      <c r="T1277" s="38">
        <v>5.3999999999999999E-2</v>
      </c>
      <c r="U1277" s="38">
        <v>1.78E-2</v>
      </c>
      <c r="V1277" s="38">
        <v>3.6700000000000003E-2</v>
      </c>
      <c r="W1277" s="38">
        <v>4.7199999999999999E-2</v>
      </c>
      <c r="X1277" s="38">
        <v>6.3899999999999998E-2</v>
      </c>
      <c r="Y1277" s="38">
        <v>2.5999999999999999E-3</v>
      </c>
      <c r="Z1277" s="5">
        <v>0</v>
      </c>
      <c r="AA1277" s="5">
        <v>8.0000000000000004E-4</v>
      </c>
      <c r="AB1277" s="5">
        <v>0</v>
      </c>
      <c r="AC1277" s="67"/>
    </row>
    <row r="1278" spans="1:29">
      <c r="A1278" s="90"/>
      <c r="B1278" s="17"/>
      <c r="C1278" s="165"/>
      <c r="D1278" s="30">
        <f t="shared" ref="D1278" si="2116">$C1277*D1277</f>
        <v>175.03332</v>
      </c>
      <c r="E1278" s="30">
        <f t="shared" ref="E1278" si="2117">$C1277*E1277</f>
        <v>1451.185344</v>
      </c>
      <c r="F1278" s="30">
        <f t="shared" ref="F1278:AB1278" si="2118">$C1277*F1277</f>
        <v>611.02540799999997</v>
      </c>
      <c r="G1278" s="30">
        <f t="shared" si="2118"/>
        <v>852.88963200000001</v>
      </c>
      <c r="H1278" s="30">
        <f t="shared" si="2118"/>
        <v>435.99208799999997</v>
      </c>
      <c r="I1278" s="30">
        <f t="shared" si="2118"/>
        <v>1420.4219119999998</v>
      </c>
      <c r="J1278" s="30">
        <f t="shared" si="2118"/>
        <v>224.89129600000001</v>
      </c>
      <c r="K1278" s="30">
        <f t="shared" si="2118"/>
        <v>344.76260000000002</v>
      </c>
      <c r="L1278" s="30">
        <f t="shared" si="2118"/>
        <v>181.398168</v>
      </c>
      <c r="M1278" s="30">
        <f t="shared" si="2118"/>
        <v>275.81007999999997</v>
      </c>
      <c r="N1278" s="30">
        <f t="shared" si="2118"/>
        <v>1412.9962560000001</v>
      </c>
      <c r="O1278" s="30">
        <f t="shared" si="2118"/>
        <v>200.49271200000001</v>
      </c>
      <c r="P1278" s="30">
        <f t="shared" si="2118"/>
        <v>0</v>
      </c>
      <c r="Q1278" s="30">
        <f t="shared" si="2118"/>
        <v>409.47188800000004</v>
      </c>
      <c r="R1278" s="30">
        <f t="shared" si="2118"/>
        <v>201.55351999999999</v>
      </c>
      <c r="S1278" s="30">
        <f t="shared" si="2118"/>
        <v>44.553936</v>
      </c>
      <c r="T1278" s="30">
        <f t="shared" si="2118"/>
        <v>572.83632</v>
      </c>
      <c r="U1278" s="30">
        <f t="shared" si="2118"/>
        <v>188.823824</v>
      </c>
      <c r="V1278" s="30">
        <f t="shared" si="2118"/>
        <v>389.31653600000004</v>
      </c>
      <c r="W1278" s="30">
        <f t="shared" si="2118"/>
        <v>500.70137599999998</v>
      </c>
      <c r="X1278" s="30">
        <f t="shared" si="2118"/>
        <v>677.856312</v>
      </c>
      <c r="Y1278" s="30">
        <f t="shared" si="2118"/>
        <v>27.581007999999997</v>
      </c>
      <c r="Z1278" s="30">
        <f t="shared" si="2118"/>
        <v>0</v>
      </c>
      <c r="AA1278" s="30">
        <f t="shared" si="2118"/>
        <v>8.4864639999999998</v>
      </c>
      <c r="AB1278" s="30">
        <f t="shared" si="2118"/>
        <v>0</v>
      </c>
      <c r="AC1278" s="67"/>
    </row>
    <row r="1279" spans="1:29">
      <c r="A1279" s="193" t="s">
        <v>590</v>
      </c>
      <c r="B1279" s="59">
        <v>127297</v>
      </c>
      <c r="C1279" s="165">
        <f>ROUND(B1279/12,2)</f>
        <v>10608.08</v>
      </c>
      <c r="D1279" s="130"/>
      <c r="E1279" s="130"/>
      <c r="F1279" s="130">
        <v>0.22570000000000001</v>
      </c>
      <c r="G1279" s="130"/>
      <c r="H1279" s="130">
        <v>7.2700000000000001E-2</v>
      </c>
      <c r="I1279" s="130"/>
      <c r="J1279" s="130"/>
      <c r="K1279" s="130"/>
      <c r="L1279" s="130"/>
      <c r="M1279" s="130"/>
      <c r="N1279" s="130">
        <v>0.56769999999999998</v>
      </c>
      <c r="O1279" s="130"/>
      <c r="P1279" s="130"/>
      <c r="Q1279" s="130"/>
      <c r="R1279" s="130"/>
      <c r="S1279" s="130"/>
      <c r="T1279" s="130"/>
      <c r="U1279" s="130"/>
      <c r="V1279" s="130">
        <v>0.13389999999999999</v>
      </c>
      <c r="W1279" s="130"/>
      <c r="X1279" s="130"/>
      <c r="Y1279" s="130"/>
      <c r="Z1279" s="131"/>
      <c r="AA1279" s="131"/>
      <c r="AB1279" s="131"/>
      <c r="AC1279" s="67"/>
    </row>
    <row r="1280" spans="1:29">
      <c r="A1280" s="154"/>
      <c r="B1280" s="17"/>
      <c r="C1280" s="165"/>
      <c r="D1280" s="30">
        <f t="shared" ref="D1280" si="2119">$C1279*D1279</f>
        <v>0</v>
      </c>
      <c r="E1280" s="30">
        <f t="shared" ref="E1280" si="2120">$C1279*E1279</f>
        <v>0</v>
      </c>
      <c r="F1280" s="30">
        <f t="shared" ref="F1280:AB1280" si="2121">$C1279*F1279</f>
        <v>2394.2436560000001</v>
      </c>
      <c r="G1280" s="30">
        <f t="shared" si="2121"/>
        <v>0</v>
      </c>
      <c r="H1280" s="30">
        <f t="shared" si="2121"/>
        <v>771.20741599999997</v>
      </c>
      <c r="I1280" s="30">
        <f t="shared" si="2121"/>
        <v>0</v>
      </c>
      <c r="J1280" s="30">
        <f t="shared" si="2121"/>
        <v>0</v>
      </c>
      <c r="K1280" s="30">
        <f t="shared" si="2121"/>
        <v>0</v>
      </c>
      <c r="L1280" s="30">
        <f t="shared" si="2121"/>
        <v>0</v>
      </c>
      <c r="M1280" s="30">
        <f t="shared" si="2121"/>
        <v>0</v>
      </c>
      <c r="N1280" s="30">
        <f t="shared" si="2121"/>
        <v>6022.2070159999994</v>
      </c>
      <c r="O1280" s="30">
        <f t="shared" si="2121"/>
        <v>0</v>
      </c>
      <c r="P1280" s="30">
        <f t="shared" si="2121"/>
        <v>0</v>
      </c>
      <c r="Q1280" s="30">
        <f t="shared" si="2121"/>
        <v>0</v>
      </c>
      <c r="R1280" s="30">
        <f t="shared" si="2121"/>
        <v>0</v>
      </c>
      <c r="S1280" s="30">
        <f t="shared" si="2121"/>
        <v>0</v>
      </c>
      <c r="T1280" s="30">
        <f t="shared" si="2121"/>
        <v>0</v>
      </c>
      <c r="U1280" s="30">
        <f t="shared" si="2121"/>
        <v>0</v>
      </c>
      <c r="V1280" s="30">
        <f t="shared" si="2121"/>
        <v>1420.4219119999998</v>
      </c>
      <c r="W1280" s="30">
        <f t="shared" si="2121"/>
        <v>0</v>
      </c>
      <c r="X1280" s="30">
        <f t="shared" si="2121"/>
        <v>0</v>
      </c>
      <c r="Y1280" s="30">
        <f t="shared" si="2121"/>
        <v>0</v>
      </c>
      <c r="Z1280" s="30">
        <f t="shared" si="2121"/>
        <v>0</v>
      </c>
      <c r="AA1280" s="30">
        <f t="shared" si="2121"/>
        <v>0</v>
      </c>
      <c r="AB1280" s="30">
        <f t="shared" si="2121"/>
        <v>0</v>
      </c>
      <c r="AC1280" s="67"/>
    </row>
    <row r="1281" spans="1:29">
      <c r="A1281" s="129" t="s">
        <v>581</v>
      </c>
      <c r="B1281" s="59">
        <v>1501</v>
      </c>
      <c r="C1281" s="165">
        <f>ROUND(B1281/12,2)</f>
        <v>125.08</v>
      </c>
      <c r="D1281" s="130"/>
      <c r="E1281" s="130"/>
      <c r="F1281" s="130">
        <v>0.37680000000000002</v>
      </c>
      <c r="G1281" s="130"/>
      <c r="H1281" s="130">
        <v>0.1145</v>
      </c>
      <c r="I1281" s="130"/>
      <c r="J1281" s="130"/>
      <c r="K1281" s="130"/>
      <c r="L1281" s="130">
        <v>1.8E-3</v>
      </c>
      <c r="M1281" s="130"/>
      <c r="N1281" s="130">
        <v>0.34460000000000002</v>
      </c>
      <c r="O1281" s="130"/>
      <c r="P1281" s="130"/>
      <c r="Q1281" s="130"/>
      <c r="R1281" s="130">
        <v>2.01E-2</v>
      </c>
      <c r="S1281" s="130"/>
      <c r="T1281" s="130"/>
      <c r="U1281" s="130">
        <v>5.3E-3</v>
      </c>
      <c r="V1281" s="130">
        <v>0.13689999999999999</v>
      </c>
      <c r="W1281" s="130"/>
      <c r="X1281" s="130"/>
      <c r="Y1281" s="130"/>
      <c r="Z1281" s="131"/>
      <c r="AA1281" s="131"/>
      <c r="AB1281" s="131"/>
      <c r="AC1281" s="67"/>
    </row>
    <row r="1282" spans="1:29">
      <c r="A1282" s="90"/>
      <c r="B1282" s="17"/>
      <c r="C1282" s="165"/>
      <c r="D1282" s="30">
        <f t="shared" ref="D1282" si="2122">$C1281*D1281</f>
        <v>0</v>
      </c>
      <c r="E1282" s="30">
        <f t="shared" ref="E1282" si="2123">$C1281*E1281</f>
        <v>0</v>
      </c>
      <c r="F1282" s="30">
        <f t="shared" ref="F1282:AB1282" si="2124">$C1281*F1281</f>
        <v>47.130144000000001</v>
      </c>
      <c r="G1282" s="30">
        <f t="shared" si="2124"/>
        <v>0</v>
      </c>
      <c r="H1282" s="30">
        <f t="shared" si="2124"/>
        <v>14.32166</v>
      </c>
      <c r="I1282" s="30">
        <f t="shared" si="2124"/>
        <v>0</v>
      </c>
      <c r="J1282" s="30">
        <f t="shared" si="2124"/>
        <v>0</v>
      </c>
      <c r="K1282" s="30">
        <f t="shared" si="2124"/>
        <v>0</v>
      </c>
      <c r="L1282" s="30">
        <f t="shared" si="2124"/>
        <v>0.22514399999999998</v>
      </c>
      <c r="M1282" s="30">
        <f t="shared" si="2124"/>
        <v>0</v>
      </c>
      <c r="N1282" s="30">
        <f t="shared" si="2124"/>
        <v>43.102568000000005</v>
      </c>
      <c r="O1282" s="30">
        <f t="shared" si="2124"/>
        <v>0</v>
      </c>
      <c r="P1282" s="30">
        <f t="shared" si="2124"/>
        <v>0</v>
      </c>
      <c r="Q1282" s="30">
        <f t="shared" si="2124"/>
        <v>0</v>
      </c>
      <c r="R1282" s="30">
        <f t="shared" si="2124"/>
        <v>2.5141079999999998</v>
      </c>
      <c r="S1282" s="30">
        <f t="shared" si="2124"/>
        <v>0</v>
      </c>
      <c r="T1282" s="30">
        <f t="shared" si="2124"/>
        <v>0</v>
      </c>
      <c r="U1282" s="30">
        <f t="shared" si="2124"/>
        <v>0.66292399999999996</v>
      </c>
      <c r="V1282" s="30">
        <f t="shared" si="2124"/>
        <v>17.123452</v>
      </c>
      <c r="W1282" s="30">
        <f t="shared" si="2124"/>
        <v>0</v>
      </c>
      <c r="X1282" s="30">
        <f t="shared" si="2124"/>
        <v>0</v>
      </c>
      <c r="Y1282" s="30">
        <f t="shared" si="2124"/>
        <v>0</v>
      </c>
      <c r="Z1282" s="30">
        <f t="shared" si="2124"/>
        <v>0</v>
      </c>
      <c r="AA1282" s="30">
        <f t="shared" si="2124"/>
        <v>0</v>
      </c>
      <c r="AB1282" s="30">
        <f t="shared" si="2124"/>
        <v>0</v>
      </c>
      <c r="AC1282" s="67"/>
    </row>
    <row r="1283" spans="1:29">
      <c r="A1283" s="129" t="s">
        <v>582</v>
      </c>
      <c r="B1283" s="59">
        <v>55660</v>
      </c>
      <c r="C1283" s="165">
        <f>ROUND(B1283/12,2)</f>
        <v>4638.33</v>
      </c>
      <c r="D1283" s="130"/>
      <c r="E1283" s="130"/>
      <c r="F1283" s="130">
        <v>0.9698</v>
      </c>
      <c r="G1283" s="130"/>
      <c r="H1283" s="130"/>
      <c r="I1283" s="130"/>
      <c r="J1283" s="130"/>
      <c r="K1283" s="130"/>
      <c r="L1283" s="130">
        <v>3.0200000000000001E-2</v>
      </c>
      <c r="M1283" s="130"/>
      <c r="N1283" s="130"/>
      <c r="O1283" s="130"/>
      <c r="P1283" s="130"/>
      <c r="Q1283" s="130"/>
      <c r="R1283" s="130"/>
      <c r="S1283" s="130"/>
      <c r="T1283" s="130"/>
      <c r="U1283" s="130"/>
      <c r="V1283" s="130"/>
      <c r="W1283" s="130"/>
      <c r="X1283" s="130"/>
      <c r="Y1283" s="130"/>
      <c r="Z1283" s="131"/>
      <c r="AA1283" s="131"/>
      <c r="AB1283" s="131"/>
      <c r="AC1283" s="67"/>
    </row>
    <row r="1284" spans="1:29">
      <c r="A1284" s="90"/>
      <c r="B1284" s="17"/>
      <c r="C1284" s="165"/>
      <c r="D1284" s="30">
        <f t="shared" ref="D1284" si="2125">$C1283*D1283</f>
        <v>0</v>
      </c>
      <c r="E1284" s="30">
        <f t="shared" ref="E1284" si="2126">$C1283*E1283</f>
        <v>0</v>
      </c>
      <c r="F1284" s="30">
        <f t="shared" ref="F1284:AB1284" si="2127">$C1283*F1283</f>
        <v>4498.252434</v>
      </c>
      <c r="G1284" s="30">
        <f t="shared" si="2127"/>
        <v>0</v>
      </c>
      <c r="H1284" s="30">
        <f t="shared" si="2127"/>
        <v>0</v>
      </c>
      <c r="I1284" s="30">
        <f t="shared" si="2127"/>
        <v>0</v>
      </c>
      <c r="J1284" s="30">
        <f t="shared" si="2127"/>
        <v>0</v>
      </c>
      <c r="K1284" s="30">
        <f t="shared" si="2127"/>
        <v>0</v>
      </c>
      <c r="L1284" s="30">
        <f t="shared" si="2127"/>
        <v>140.07756599999999</v>
      </c>
      <c r="M1284" s="30">
        <f t="shared" si="2127"/>
        <v>0</v>
      </c>
      <c r="N1284" s="30">
        <f t="shared" si="2127"/>
        <v>0</v>
      </c>
      <c r="O1284" s="30">
        <f t="shared" si="2127"/>
        <v>0</v>
      </c>
      <c r="P1284" s="30">
        <f t="shared" si="2127"/>
        <v>0</v>
      </c>
      <c r="Q1284" s="30">
        <f t="shared" si="2127"/>
        <v>0</v>
      </c>
      <c r="R1284" s="30">
        <f t="shared" si="2127"/>
        <v>0</v>
      </c>
      <c r="S1284" s="30">
        <f t="shared" si="2127"/>
        <v>0</v>
      </c>
      <c r="T1284" s="30">
        <f t="shared" si="2127"/>
        <v>0</v>
      </c>
      <c r="U1284" s="30">
        <f t="shared" si="2127"/>
        <v>0</v>
      </c>
      <c r="V1284" s="30">
        <f t="shared" si="2127"/>
        <v>0</v>
      </c>
      <c r="W1284" s="30">
        <f t="shared" si="2127"/>
        <v>0</v>
      </c>
      <c r="X1284" s="30">
        <f t="shared" si="2127"/>
        <v>0</v>
      </c>
      <c r="Y1284" s="30">
        <f t="shared" si="2127"/>
        <v>0</v>
      </c>
      <c r="Z1284" s="30">
        <f t="shared" si="2127"/>
        <v>0</v>
      </c>
      <c r="AA1284" s="30">
        <f t="shared" si="2127"/>
        <v>0</v>
      </c>
      <c r="AB1284" s="30">
        <f t="shared" si="2127"/>
        <v>0</v>
      </c>
      <c r="AC1284" s="67"/>
    </row>
    <row r="1285" spans="1:29">
      <c r="A1285" s="129" t="s">
        <v>583</v>
      </c>
      <c r="B1285" s="59">
        <v>75212</v>
      </c>
      <c r="C1285" s="165">
        <f>ROUND(B1285/12,2)</f>
        <v>6267.67</v>
      </c>
      <c r="D1285" s="130"/>
      <c r="E1285" s="130"/>
      <c r="F1285" s="130">
        <v>0.9698</v>
      </c>
      <c r="G1285" s="130"/>
      <c r="H1285" s="130"/>
      <c r="I1285" s="130"/>
      <c r="J1285" s="130"/>
      <c r="K1285" s="130"/>
      <c r="L1285" s="130">
        <v>3.0200000000000001E-2</v>
      </c>
      <c r="M1285" s="130"/>
      <c r="N1285" s="130"/>
      <c r="O1285" s="130"/>
      <c r="P1285" s="130"/>
      <c r="Q1285" s="130"/>
      <c r="R1285" s="130"/>
      <c r="S1285" s="130"/>
      <c r="T1285" s="130"/>
      <c r="U1285" s="130"/>
      <c r="V1285" s="130"/>
      <c r="W1285" s="130"/>
      <c r="X1285" s="130"/>
      <c r="Y1285" s="130"/>
      <c r="Z1285" s="131"/>
      <c r="AA1285" s="131"/>
      <c r="AB1285" s="131"/>
      <c r="AC1285" s="67"/>
    </row>
    <row r="1286" spans="1:29">
      <c r="A1286" s="90"/>
      <c r="B1286" s="17"/>
      <c r="C1286" s="165"/>
      <c r="D1286" s="30">
        <f t="shared" ref="D1286" si="2128">$C1285*D1285</f>
        <v>0</v>
      </c>
      <c r="E1286" s="30">
        <f t="shared" ref="E1286" si="2129">$C1285*E1285</f>
        <v>0</v>
      </c>
      <c r="F1286" s="30">
        <f t="shared" ref="F1286:AB1286" si="2130">$C1285*F1285</f>
        <v>6078.3863659999997</v>
      </c>
      <c r="G1286" s="30">
        <f t="shared" si="2130"/>
        <v>0</v>
      </c>
      <c r="H1286" s="30">
        <f t="shared" si="2130"/>
        <v>0</v>
      </c>
      <c r="I1286" s="30">
        <f t="shared" si="2130"/>
        <v>0</v>
      </c>
      <c r="J1286" s="30">
        <f t="shared" si="2130"/>
        <v>0</v>
      </c>
      <c r="K1286" s="30">
        <f t="shared" si="2130"/>
        <v>0</v>
      </c>
      <c r="L1286" s="30">
        <f t="shared" si="2130"/>
        <v>189.28363400000001</v>
      </c>
      <c r="M1286" s="30">
        <f t="shared" si="2130"/>
        <v>0</v>
      </c>
      <c r="N1286" s="30">
        <f t="shared" si="2130"/>
        <v>0</v>
      </c>
      <c r="O1286" s="30">
        <f t="shared" si="2130"/>
        <v>0</v>
      </c>
      <c r="P1286" s="30">
        <f t="shared" si="2130"/>
        <v>0</v>
      </c>
      <c r="Q1286" s="30">
        <f t="shared" si="2130"/>
        <v>0</v>
      </c>
      <c r="R1286" s="30">
        <f t="shared" si="2130"/>
        <v>0</v>
      </c>
      <c r="S1286" s="30">
        <f t="shared" si="2130"/>
        <v>0</v>
      </c>
      <c r="T1286" s="30">
        <f t="shared" si="2130"/>
        <v>0</v>
      </c>
      <c r="U1286" s="30">
        <f t="shared" si="2130"/>
        <v>0</v>
      </c>
      <c r="V1286" s="30">
        <f t="shared" si="2130"/>
        <v>0</v>
      </c>
      <c r="W1286" s="30">
        <f t="shared" si="2130"/>
        <v>0</v>
      </c>
      <c r="X1286" s="30">
        <f t="shared" si="2130"/>
        <v>0</v>
      </c>
      <c r="Y1286" s="30">
        <f t="shared" si="2130"/>
        <v>0</v>
      </c>
      <c r="Z1286" s="30">
        <f t="shared" si="2130"/>
        <v>0</v>
      </c>
      <c r="AA1286" s="30">
        <f t="shared" si="2130"/>
        <v>0</v>
      </c>
      <c r="AB1286" s="30">
        <f t="shared" si="2130"/>
        <v>0</v>
      </c>
      <c r="AC1286" s="67"/>
    </row>
    <row r="1287" spans="1:29">
      <c r="A1287" s="129" t="s">
        <v>584</v>
      </c>
      <c r="B1287" s="59">
        <v>14022374</v>
      </c>
      <c r="C1287" s="165">
        <f>ROUND(B1287/12,2)</f>
        <v>1168531.17</v>
      </c>
      <c r="D1287" s="130"/>
      <c r="E1287" s="130"/>
      <c r="F1287" s="130">
        <v>0.6321</v>
      </c>
      <c r="G1287" s="130"/>
      <c r="H1287" s="130"/>
      <c r="I1287" s="130"/>
      <c r="J1287" s="130"/>
      <c r="K1287" s="130"/>
      <c r="L1287" s="130">
        <v>0.3679</v>
      </c>
      <c r="M1287" s="130"/>
      <c r="N1287" s="130"/>
      <c r="O1287" s="130"/>
      <c r="P1287" s="130"/>
      <c r="Q1287" s="130"/>
      <c r="R1287" s="130"/>
      <c r="S1287" s="130"/>
      <c r="T1287" s="130"/>
      <c r="U1287" s="130"/>
      <c r="V1287" s="130"/>
      <c r="W1287" s="130"/>
      <c r="X1287" s="130"/>
      <c r="Y1287" s="130"/>
      <c r="Z1287" s="131"/>
      <c r="AA1287" s="131"/>
      <c r="AB1287" s="131"/>
      <c r="AC1287" s="67"/>
    </row>
    <row r="1288" spans="1:29">
      <c r="A1288" s="90"/>
      <c r="B1288" s="17"/>
      <c r="C1288" s="165"/>
      <c r="D1288" s="30">
        <f t="shared" ref="D1288" si="2131">$C1287*D1287</f>
        <v>0</v>
      </c>
      <c r="E1288" s="30">
        <f t="shared" ref="E1288" si="2132">$C1287*E1287</f>
        <v>0</v>
      </c>
      <c r="F1288" s="30">
        <f t="shared" ref="F1288:AB1288" si="2133">$C1287*F1287</f>
        <v>738628.55255699996</v>
      </c>
      <c r="G1288" s="30">
        <f t="shared" si="2133"/>
        <v>0</v>
      </c>
      <c r="H1288" s="30">
        <f t="shared" si="2133"/>
        <v>0</v>
      </c>
      <c r="I1288" s="30">
        <f t="shared" si="2133"/>
        <v>0</v>
      </c>
      <c r="J1288" s="30">
        <f t="shared" si="2133"/>
        <v>0</v>
      </c>
      <c r="K1288" s="30">
        <f t="shared" si="2133"/>
        <v>0</v>
      </c>
      <c r="L1288" s="30">
        <f t="shared" si="2133"/>
        <v>429902.61744299997</v>
      </c>
      <c r="M1288" s="30">
        <f t="shared" si="2133"/>
        <v>0</v>
      </c>
      <c r="N1288" s="30">
        <f t="shared" si="2133"/>
        <v>0</v>
      </c>
      <c r="O1288" s="30">
        <f t="shared" si="2133"/>
        <v>0</v>
      </c>
      <c r="P1288" s="30">
        <f t="shared" si="2133"/>
        <v>0</v>
      </c>
      <c r="Q1288" s="30">
        <f t="shared" si="2133"/>
        <v>0</v>
      </c>
      <c r="R1288" s="30">
        <f t="shared" si="2133"/>
        <v>0</v>
      </c>
      <c r="S1288" s="30">
        <f t="shared" si="2133"/>
        <v>0</v>
      </c>
      <c r="T1288" s="30">
        <f t="shared" si="2133"/>
        <v>0</v>
      </c>
      <c r="U1288" s="30">
        <f t="shared" si="2133"/>
        <v>0</v>
      </c>
      <c r="V1288" s="30">
        <f t="shared" si="2133"/>
        <v>0</v>
      </c>
      <c r="W1288" s="30">
        <f t="shared" si="2133"/>
        <v>0</v>
      </c>
      <c r="X1288" s="30">
        <f t="shared" si="2133"/>
        <v>0</v>
      </c>
      <c r="Y1288" s="30">
        <f t="shared" si="2133"/>
        <v>0</v>
      </c>
      <c r="Z1288" s="30">
        <f t="shared" si="2133"/>
        <v>0</v>
      </c>
      <c r="AA1288" s="30">
        <f t="shared" si="2133"/>
        <v>0</v>
      </c>
      <c r="AB1288" s="30">
        <f t="shared" si="2133"/>
        <v>0</v>
      </c>
      <c r="AC1288" s="67"/>
    </row>
    <row r="1289" spans="1:29">
      <c r="A1289" s="129" t="s">
        <v>585</v>
      </c>
      <c r="B1289" s="59">
        <v>105656</v>
      </c>
      <c r="C1289" s="165">
        <f>ROUND(B1289/12,2)</f>
        <v>8804.67</v>
      </c>
      <c r="D1289" s="130"/>
      <c r="E1289" s="130"/>
      <c r="F1289" s="130">
        <v>0.22819999999999999</v>
      </c>
      <c r="G1289" s="130"/>
      <c r="H1289" s="130"/>
      <c r="I1289" s="130"/>
      <c r="J1289" s="130"/>
      <c r="K1289" s="130"/>
      <c r="L1289" s="130">
        <v>0.77180000000000004</v>
      </c>
      <c r="M1289" s="130"/>
      <c r="N1289" s="130"/>
      <c r="O1289" s="130"/>
      <c r="P1289" s="130"/>
      <c r="Q1289" s="130"/>
      <c r="R1289" s="130"/>
      <c r="S1289" s="130"/>
      <c r="T1289" s="130"/>
      <c r="U1289" s="130"/>
      <c r="V1289" s="130"/>
      <c r="W1289" s="130"/>
      <c r="X1289" s="130"/>
      <c r="Y1289" s="130"/>
      <c r="Z1289" s="131"/>
      <c r="AA1289" s="131"/>
      <c r="AB1289" s="131"/>
      <c r="AC1289" s="67"/>
    </row>
    <row r="1290" spans="1:29">
      <c r="A1290" s="90"/>
      <c r="B1290" s="17"/>
      <c r="C1290" s="165"/>
      <c r="D1290" s="30">
        <f t="shared" ref="D1290" si="2134">$C1289*D1289</f>
        <v>0</v>
      </c>
      <c r="E1290" s="30">
        <f t="shared" ref="E1290" si="2135">$C1289*E1289</f>
        <v>0</v>
      </c>
      <c r="F1290" s="30">
        <f t="shared" ref="F1290:AB1290" si="2136">$C1289*F1289</f>
        <v>2009.225694</v>
      </c>
      <c r="G1290" s="30">
        <f t="shared" si="2136"/>
        <v>0</v>
      </c>
      <c r="H1290" s="30">
        <f t="shared" si="2136"/>
        <v>0</v>
      </c>
      <c r="I1290" s="30">
        <f t="shared" si="2136"/>
        <v>0</v>
      </c>
      <c r="J1290" s="30">
        <f t="shared" si="2136"/>
        <v>0</v>
      </c>
      <c r="K1290" s="30">
        <f t="shared" si="2136"/>
        <v>0</v>
      </c>
      <c r="L1290" s="30">
        <f t="shared" si="2136"/>
        <v>6795.4443060000003</v>
      </c>
      <c r="M1290" s="30">
        <f t="shared" si="2136"/>
        <v>0</v>
      </c>
      <c r="N1290" s="30">
        <f t="shared" si="2136"/>
        <v>0</v>
      </c>
      <c r="O1290" s="30">
        <f t="shared" si="2136"/>
        <v>0</v>
      </c>
      <c r="P1290" s="30">
        <f t="shared" si="2136"/>
        <v>0</v>
      </c>
      <c r="Q1290" s="30">
        <f t="shared" si="2136"/>
        <v>0</v>
      </c>
      <c r="R1290" s="30">
        <f t="shared" si="2136"/>
        <v>0</v>
      </c>
      <c r="S1290" s="30">
        <f t="shared" si="2136"/>
        <v>0</v>
      </c>
      <c r="T1290" s="30">
        <f t="shared" si="2136"/>
        <v>0</v>
      </c>
      <c r="U1290" s="30">
        <f t="shared" si="2136"/>
        <v>0</v>
      </c>
      <c r="V1290" s="30">
        <f t="shared" si="2136"/>
        <v>0</v>
      </c>
      <c r="W1290" s="30">
        <f t="shared" si="2136"/>
        <v>0</v>
      </c>
      <c r="X1290" s="30">
        <f t="shared" si="2136"/>
        <v>0</v>
      </c>
      <c r="Y1290" s="30">
        <f t="shared" si="2136"/>
        <v>0</v>
      </c>
      <c r="Z1290" s="30">
        <f t="shared" si="2136"/>
        <v>0</v>
      </c>
      <c r="AA1290" s="30">
        <f t="shared" si="2136"/>
        <v>0</v>
      </c>
      <c r="AB1290" s="30">
        <f t="shared" si="2136"/>
        <v>0</v>
      </c>
      <c r="AC1290" s="67"/>
    </row>
    <row r="1291" spans="1:29">
      <c r="A1291" s="129" t="s">
        <v>586</v>
      </c>
      <c r="B1291" s="59">
        <v>115520</v>
      </c>
      <c r="C1291" s="165">
        <f>ROUND(B1291/12,2)</f>
        <v>9626.67</v>
      </c>
      <c r="D1291" s="130"/>
      <c r="E1291" s="130"/>
      <c r="F1291" s="130">
        <v>0.22819999999999999</v>
      </c>
      <c r="G1291" s="130"/>
      <c r="H1291" s="130"/>
      <c r="I1291" s="130"/>
      <c r="J1291" s="130"/>
      <c r="K1291" s="130"/>
      <c r="L1291" s="130">
        <v>0.77180000000000004</v>
      </c>
      <c r="M1291" s="130"/>
      <c r="N1291" s="130"/>
      <c r="O1291" s="130"/>
      <c r="P1291" s="130"/>
      <c r="Q1291" s="130"/>
      <c r="R1291" s="130"/>
      <c r="S1291" s="130"/>
      <c r="T1291" s="130"/>
      <c r="U1291" s="130"/>
      <c r="V1291" s="130"/>
      <c r="W1291" s="130"/>
      <c r="X1291" s="130"/>
      <c r="Y1291" s="130"/>
      <c r="Z1291" s="131"/>
      <c r="AA1291" s="131"/>
      <c r="AB1291" s="131"/>
      <c r="AC1291" s="67"/>
    </row>
    <row r="1292" spans="1:29">
      <c r="A1292" s="90"/>
      <c r="B1292" s="17"/>
      <c r="C1292" s="165"/>
      <c r="D1292" s="30">
        <f t="shared" ref="D1292" si="2137">$C1291*D1291</f>
        <v>0</v>
      </c>
      <c r="E1292" s="30">
        <f t="shared" ref="E1292" si="2138">$C1291*E1291</f>
        <v>0</v>
      </c>
      <c r="F1292" s="30">
        <f t="shared" ref="F1292:AB1292" si="2139">$C1291*F1291</f>
        <v>2196.806094</v>
      </c>
      <c r="G1292" s="30">
        <f t="shared" si="2139"/>
        <v>0</v>
      </c>
      <c r="H1292" s="30">
        <f t="shared" si="2139"/>
        <v>0</v>
      </c>
      <c r="I1292" s="30">
        <f t="shared" si="2139"/>
        <v>0</v>
      </c>
      <c r="J1292" s="30">
        <f t="shared" si="2139"/>
        <v>0</v>
      </c>
      <c r="K1292" s="30">
        <f t="shared" si="2139"/>
        <v>0</v>
      </c>
      <c r="L1292" s="30">
        <f t="shared" si="2139"/>
        <v>7429.8639060000005</v>
      </c>
      <c r="M1292" s="30">
        <f t="shared" si="2139"/>
        <v>0</v>
      </c>
      <c r="N1292" s="30">
        <f t="shared" si="2139"/>
        <v>0</v>
      </c>
      <c r="O1292" s="30">
        <f t="shared" si="2139"/>
        <v>0</v>
      </c>
      <c r="P1292" s="30">
        <f t="shared" si="2139"/>
        <v>0</v>
      </c>
      <c r="Q1292" s="30">
        <f t="shared" si="2139"/>
        <v>0</v>
      </c>
      <c r="R1292" s="30">
        <f t="shared" si="2139"/>
        <v>0</v>
      </c>
      <c r="S1292" s="30">
        <f t="shared" si="2139"/>
        <v>0</v>
      </c>
      <c r="T1292" s="30">
        <f t="shared" si="2139"/>
        <v>0</v>
      </c>
      <c r="U1292" s="30">
        <f t="shared" si="2139"/>
        <v>0</v>
      </c>
      <c r="V1292" s="30">
        <f t="shared" si="2139"/>
        <v>0</v>
      </c>
      <c r="W1292" s="30">
        <f t="shared" si="2139"/>
        <v>0</v>
      </c>
      <c r="X1292" s="30">
        <f t="shared" si="2139"/>
        <v>0</v>
      </c>
      <c r="Y1292" s="30">
        <f t="shared" si="2139"/>
        <v>0</v>
      </c>
      <c r="Z1292" s="30">
        <f t="shared" si="2139"/>
        <v>0</v>
      </c>
      <c r="AA1292" s="30">
        <f t="shared" si="2139"/>
        <v>0</v>
      </c>
      <c r="AB1292" s="30">
        <f t="shared" si="2139"/>
        <v>0</v>
      </c>
      <c r="AC1292" s="67"/>
    </row>
    <row r="1293" spans="1:29">
      <c r="A1293" s="129" t="s">
        <v>607</v>
      </c>
      <c r="B1293" s="59">
        <v>0</v>
      </c>
      <c r="C1293" s="165">
        <f>ROUND(B1293/12,2)</f>
        <v>0</v>
      </c>
      <c r="D1293" s="130"/>
      <c r="E1293" s="130">
        <v>6.4600000000000005E-2</v>
      </c>
      <c r="F1293" s="130">
        <v>8.7400000000000005E-2</v>
      </c>
      <c r="G1293" s="130"/>
      <c r="H1293" s="130">
        <v>0.19739999999999999</v>
      </c>
      <c r="I1293" s="130">
        <v>2.1600000000000001E-2</v>
      </c>
      <c r="J1293" s="130">
        <v>5.8999999999999999E-3</v>
      </c>
      <c r="K1293" s="130">
        <v>1.0200000000000001E-2</v>
      </c>
      <c r="L1293" s="130">
        <v>1E-4</v>
      </c>
      <c r="M1293" s="130"/>
      <c r="N1293" s="130">
        <v>0.39950000000000002</v>
      </c>
      <c r="O1293" s="130">
        <v>4.4999999999999997E-3</v>
      </c>
      <c r="P1293" s="130"/>
      <c r="Q1293" s="130"/>
      <c r="R1293" s="130"/>
      <c r="S1293" s="130"/>
      <c r="T1293" s="130"/>
      <c r="U1293" s="130"/>
      <c r="V1293" s="130">
        <v>0.20880000000000001</v>
      </c>
      <c r="W1293" s="130"/>
      <c r="X1293" s="130"/>
      <c r="Y1293" s="130"/>
      <c r="Z1293" s="131"/>
      <c r="AA1293" s="131"/>
      <c r="AB1293" s="131"/>
      <c r="AC1293" s="67"/>
    </row>
    <row r="1294" spans="1:29">
      <c r="A1294" s="90"/>
      <c r="B1294" s="17"/>
      <c r="C1294" s="165"/>
      <c r="D1294" s="30">
        <f t="shared" ref="D1294" si="2140">$C1293*D1293</f>
        <v>0</v>
      </c>
      <c r="E1294" s="30">
        <f t="shared" ref="E1294:AB1294" si="2141">$C1293*E1293</f>
        <v>0</v>
      </c>
      <c r="F1294" s="30">
        <f t="shared" si="2141"/>
        <v>0</v>
      </c>
      <c r="G1294" s="30">
        <f t="shared" si="2141"/>
        <v>0</v>
      </c>
      <c r="H1294" s="30">
        <f t="shared" si="2141"/>
        <v>0</v>
      </c>
      <c r="I1294" s="30">
        <f t="shared" si="2141"/>
        <v>0</v>
      </c>
      <c r="J1294" s="30">
        <f t="shared" si="2141"/>
        <v>0</v>
      </c>
      <c r="K1294" s="30">
        <f t="shared" si="2141"/>
        <v>0</v>
      </c>
      <c r="L1294" s="30">
        <f t="shared" si="2141"/>
        <v>0</v>
      </c>
      <c r="M1294" s="30">
        <f t="shared" si="2141"/>
        <v>0</v>
      </c>
      <c r="N1294" s="30">
        <f t="shared" si="2141"/>
        <v>0</v>
      </c>
      <c r="O1294" s="30">
        <f t="shared" si="2141"/>
        <v>0</v>
      </c>
      <c r="P1294" s="30">
        <f t="shared" si="2141"/>
        <v>0</v>
      </c>
      <c r="Q1294" s="30">
        <f t="shared" si="2141"/>
        <v>0</v>
      </c>
      <c r="R1294" s="30">
        <f t="shared" si="2141"/>
        <v>0</v>
      </c>
      <c r="S1294" s="30">
        <f t="shared" si="2141"/>
        <v>0</v>
      </c>
      <c r="T1294" s="30">
        <f t="shared" si="2141"/>
        <v>0</v>
      </c>
      <c r="U1294" s="30">
        <f t="shared" si="2141"/>
        <v>0</v>
      </c>
      <c r="V1294" s="30">
        <f t="shared" si="2141"/>
        <v>0</v>
      </c>
      <c r="W1294" s="30">
        <f t="shared" si="2141"/>
        <v>0</v>
      </c>
      <c r="X1294" s="30">
        <f t="shared" si="2141"/>
        <v>0</v>
      </c>
      <c r="Y1294" s="30">
        <f t="shared" si="2141"/>
        <v>0</v>
      </c>
      <c r="Z1294" s="30">
        <f t="shared" si="2141"/>
        <v>0</v>
      </c>
      <c r="AA1294" s="30">
        <f t="shared" si="2141"/>
        <v>0</v>
      </c>
      <c r="AB1294" s="30">
        <f t="shared" si="2141"/>
        <v>0</v>
      </c>
      <c r="AC1294" s="67"/>
    </row>
    <row r="1295" spans="1:29">
      <c r="A1295" s="129" t="s">
        <v>608</v>
      </c>
      <c r="B1295" s="59">
        <v>0</v>
      </c>
      <c r="C1295" s="165">
        <f>ROUND(B1295/12,2)</f>
        <v>0</v>
      </c>
      <c r="D1295" s="130"/>
      <c r="E1295" s="130">
        <v>6.4600000000000005E-2</v>
      </c>
      <c r="F1295" s="130">
        <v>8.7400000000000005E-2</v>
      </c>
      <c r="G1295" s="130"/>
      <c r="H1295" s="130">
        <v>0.19739999999999999</v>
      </c>
      <c r="I1295" s="130">
        <v>2.1600000000000001E-2</v>
      </c>
      <c r="J1295" s="130">
        <v>5.8999999999999999E-3</v>
      </c>
      <c r="K1295" s="130">
        <v>1.0200000000000001E-2</v>
      </c>
      <c r="L1295" s="130">
        <v>1E-4</v>
      </c>
      <c r="M1295" s="130"/>
      <c r="N1295" s="130">
        <v>0.39950000000000002</v>
      </c>
      <c r="O1295" s="130">
        <v>4.4999999999999997E-3</v>
      </c>
      <c r="P1295" s="130"/>
      <c r="Q1295" s="130"/>
      <c r="R1295" s="130"/>
      <c r="S1295" s="130"/>
      <c r="T1295" s="130"/>
      <c r="U1295" s="130"/>
      <c r="V1295" s="130">
        <v>0.20880000000000001</v>
      </c>
      <c r="W1295" s="130"/>
      <c r="X1295" s="130"/>
      <c r="Y1295" s="130"/>
      <c r="Z1295" s="131"/>
      <c r="AA1295" s="131"/>
      <c r="AB1295" s="131"/>
      <c r="AC1295" s="67"/>
    </row>
    <row r="1296" spans="1:29">
      <c r="A1296" s="90"/>
      <c r="B1296" s="17"/>
      <c r="C1296" s="165"/>
      <c r="D1296" s="30">
        <f t="shared" ref="D1296" si="2142">$C1295*D1295</f>
        <v>0</v>
      </c>
      <c r="E1296" s="30">
        <f t="shared" ref="E1296:AB1296" si="2143">$C1295*E1295</f>
        <v>0</v>
      </c>
      <c r="F1296" s="30">
        <f t="shared" si="2143"/>
        <v>0</v>
      </c>
      <c r="G1296" s="30">
        <f t="shared" si="2143"/>
        <v>0</v>
      </c>
      <c r="H1296" s="30">
        <f t="shared" si="2143"/>
        <v>0</v>
      </c>
      <c r="I1296" s="30">
        <f t="shared" si="2143"/>
        <v>0</v>
      </c>
      <c r="J1296" s="30">
        <f t="shared" si="2143"/>
        <v>0</v>
      </c>
      <c r="K1296" s="30">
        <f t="shared" si="2143"/>
        <v>0</v>
      </c>
      <c r="L1296" s="30">
        <f t="shared" si="2143"/>
        <v>0</v>
      </c>
      <c r="M1296" s="30">
        <f t="shared" si="2143"/>
        <v>0</v>
      </c>
      <c r="N1296" s="30">
        <f t="shared" si="2143"/>
        <v>0</v>
      </c>
      <c r="O1296" s="30">
        <f t="shared" si="2143"/>
        <v>0</v>
      </c>
      <c r="P1296" s="30">
        <f t="shared" si="2143"/>
        <v>0</v>
      </c>
      <c r="Q1296" s="30">
        <f t="shared" si="2143"/>
        <v>0</v>
      </c>
      <c r="R1296" s="30">
        <f t="shared" si="2143"/>
        <v>0</v>
      </c>
      <c r="S1296" s="30">
        <f t="shared" si="2143"/>
        <v>0</v>
      </c>
      <c r="T1296" s="30">
        <f t="shared" si="2143"/>
        <v>0</v>
      </c>
      <c r="U1296" s="30">
        <f t="shared" si="2143"/>
        <v>0</v>
      </c>
      <c r="V1296" s="30">
        <f t="shared" si="2143"/>
        <v>0</v>
      </c>
      <c r="W1296" s="30">
        <f t="shared" si="2143"/>
        <v>0</v>
      </c>
      <c r="X1296" s="30">
        <f t="shared" si="2143"/>
        <v>0</v>
      </c>
      <c r="Y1296" s="30">
        <f t="shared" si="2143"/>
        <v>0</v>
      </c>
      <c r="Z1296" s="30">
        <f t="shared" si="2143"/>
        <v>0</v>
      </c>
      <c r="AA1296" s="30">
        <f t="shared" si="2143"/>
        <v>0</v>
      </c>
      <c r="AB1296" s="30">
        <f t="shared" si="2143"/>
        <v>0</v>
      </c>
      <c r="AC1296" s="67"/>
    </row>
    <row r="1297" spans="1:29">
      <c r="A1297" s="129" t="s">
        <v>609</v>
      </c>
      <c r="B1297" s="59">
        <v>2580198</v>
      </c>
      <c r="C1297" s="165">
        <f>ROUND(B1297/12,2)</f>
        <v>215016.5</v>
      </c>
      <c r="D1297" s="130"/>
      <c r="E1297" s="130"/>
      <c r="F1297" s="130">
        <v>0.3715</v>
      </c>
      <c r="G1297" s="130"/>
      <c r="H1297" s="130"/>
      <c r="I1297" s="130"/>
      <c r="J1297" s="130"/>
      <c r="K1297" s="130"/>
      <c r="L1297" s="130">
        <v>0.62849999999999995</v>
      </c>
      <c r="M1297" s="130"/>
      <c r="N1297" s="130"/>
      <c r="O1297" s="130"/>
      <c r="P1297" s="130"/>
      <c r="Q1297" s="130"/>
      <c r="R1297" s="130"/>
      <c r="S1297" s="130"/>
      <c r="T1297" s="130"/>
      <c r="U1297" s="130"/>
      <c r="V1297" s="130"/>
      <c r="W1297" s="130"/>
      <c r="X1297" s="130"/>
      <c r="Y1297" s="130"/>
      <c r="Z1297" s="131"/>
      <c r="AA1297" s="131"/>
      <c r="AB1297" s="131"/>
      <c r="AC1297" s="67"/>
    </row>
    <row r="1298" spans="1:29">
      <c r="A1298" s="90"/>
      <c r="B1298" s="17"/>
      <c r="C1298" s="165"/>
      <c r="D1298" s="30">
        <f t="shared" ref="D1298" si="2144">$C1297*D1297</f>
        <v>0</v>
      </c>
      <c r="E1298" s="30">
        <f t="shared" ref="E1298:AB1298" si="2145">$C1297*E1297</f>
        <v>0</v>
      </c>
      <c r="F1298" s="30">
        <f t="shared" si="2145"/>
        <v>79878.629749999993</v>
      </c>
      <c r="G1298" s="30">
        <f t="shared" si="2145"/>
        <v>0</v>
      </c>
      <c r="H1298" s="30">
        <f t="shared" si="2145"/>
        <v>0</v>
      </c>
      <c r="I1298" s="30">
        <f t="shared" si="2145"/>
        <v>0</v>
      </c>
      <c r="J1298" s="30">
        <f t="shared" si="2145"/>
        <v>0</v>
      </c>
      <c r="K1298" s="30">
        <f t="shared" si="2145"/>
        <v>0</v>
      </c>
      <c r="L1298" s="30">
        <f t="shared" si="2145"/>
        <v>135137.87024999998</v>
      </c>
      <c r="M1298" s="30">
        <f t="shared" si="2145"/>
        <v>0</v>
      </c>
      <c r="N1298" s="30">
        <f t="shared" si="2145"/>
        <v>0</v>
      </c>
      <c r="O1298" s="30">
        <f t="shared" si="2145"/>
        <v>0</v>
      </c>
      <c r="P1298" s="30">
        <f t="shared" si="2145"/>
        <v>0</v>
      </c>
      <c r="Q1298" s="30">
        <f t="shared" si="2145"/>
        <v>0</v>
      </c>
      <c r="R1298" s="30">
        <f t="shared" si="2145"/>
        <v>0</v>
      </c>
      <c r="S1298" s="30">
        <f t="shared" si="2145"/>
        <v>0</v>
      </c>
      <c r="T1298" s="30">
        <f t="shared" si="2145"/>
        <v>0</v>
      </c>
      <c r="U1298" s="30">
        <f t="shared" si="2145"/>
        <v>0</v>
      </c>
      <c r="V1298" s="30">
        <f t="shared" si="2145"/>
        <v>0</v>
      </c>
      <c r="W1298" s="30">
        <f t="shared" si="2145"/>
        <v>0</v>
      </c>
      <c r="X1298" s="30">
        <f t="shared" si="2145"/>
        <v>0</v>
      </c>
      <c r="Y1298" s="30">
        <f t="shared" si="2145"/>
        <v>0</v>
      </c>
      <c r="Z1298" s="30">
        <f t="shared" si="2145"/>
        <v>0</v>
      </c>
      <c r="AA1298" s="30">
        <f t="shared" si="2145"/>
        <v>0</v>
      </c>
      <c r="AB1298" s="30">
        <f t="shared" si="2145"/>
        <v>0</v>
      </c>
      <c r="AC1298" s="67"/>
    </row>
    <row r="1299" spans="1:29">
      <c r="A1299" s="50" t="s">
        <v>50</v>
      </c>
      <c r="B1299" s="33">
        <f>SUM(B1257:B1297)</f>
        <v>20418289</v>
      </c>
      <c r="C1299" s="51">
        <f>SUM(C1257:C1297)</f>
        <v>1701524.1099999999</v>
      </c>
      <c r="D1299" s="126">
        <f>D1258+D1260+D1262+D1264+D1266+D1268+D1270+D1272+D1274+D1276+D1278+D1280+D1282+D1284+D1286+D1288+D1290+D1292+D1294+D1296+D1298</f>
        <v>2009.8673990000002</v>
      </c>
      <c r="E1299" s="126">
        <f>E1258+E1260+E1262+E1264+E1266+E1268+E1270+E1272+E1274+E1276+E1278+E1280+E1282+E1284+E1286+E1288+E1290+E1292+E1294+E1296+E1298</f>
        <v>39974.113277999997</v>
      </c>
      <c r="F1299" s="126">
        <f>F1258+F1260+F1262+F1264+F1266+F1268+F1270+F1272+F1274+F1276+F1278+F1280+F1282+F1284+F1286+F1288+F1290+F1292+F1294+F1296+F1298</f>
        <v>876002.38335099991</v>
      </c>
      <c r="G1299" s="126">
        <f t="shared" ref="G1299" si="2146">G1258+G1260+G1262+G1264+G1266+G1268+G1270+G1272+G1274+G1276+G1278+G1280+G1282+G1284+G1286+G1288+G1290+G1292+G1294+G1296+G1298</f>
        <v>7968.9436760000008</v>
      </c>
      <c r="H1299" s="126">
        <f t="shared" ref="H1299:AB1299" si="2147">H1258+H1260+H1262+H1264+H1266+H1268+H1270+H1272+H1274+H1276+H1278+H1280+H1282+H1284+H1286+H1288+H1290+H1292+H1294+H1296+H1298</f>
        <v>22601.725651000004</v>
      </c>
      <c r="I1299" s="126">
        <f t="shared" si="2147"/>
        <v>13182.913433</v>
      </c>
      <c r="J1299" s="126">
        <f t="shared" si="2147"/>
        <v>2159.3742940000002</v>
      </c>
      <c r="K1299" s="126">
        <f t="shared" si="2147"/>
        <v>3314.3521850000006</v>
      </c>
      <c r="L1299" s="126">
        <f t="shared" si="2147"/>
        <v>581334.05901800003</v>
      </c>
      <c r="M1299" s="126">
        <f t="shared" si="2147"/>
        <v>3118.5309079999997</v>
      </c>
      <c r="N1299" s="126">
        <f t="shared" si="2147"/>
        <v>81337.109866000013</v>
      </c>
      <c r="O1299" s="126">
        <f t="shared" si="2147"/>
        <v>1898.5738890000002</v>
      </c>
      <c r="P1299" s="126">
        <f t="shared" si="2147"/>
        <v>0</v>
      </c>
      <c r="Q1299" s="126">
        <f t="shared" si="2147"/>
        <v>4759.8658130000003</v>
      </c>
      <c r="R1299" s="126">
        <f t="shared" si="2147"/>
        <v>3819.2961429999996</v>
      </c>
      <c r="S1299" s="126">
        <f t="shared" si="2147"/>
        <v>502.386528</v>
      </c>
      <c r="T1299" s="126">
        <f t="shared" si="2147"/>
        <v>5309.1811800000005</v>
      </c>
      <c r="U1299" s="126">
        <f t="shared" si="2147"/>
        <v>1750.7263500000001</v>
      </c>
      <c r="V1299" s="126">
        <f t="shared" si="2147"/>
        <v>38237.374448999995</v>
      </c>
      <c r="W1299" s="126">
        <f t="shared" si="2147"/>
        <v>5626.5197479999997</v>
      </c>
      <c r="X1299" s="126">
        <f t="shared" si="2147"/>
        <v>6282.5310630000004</v>
      </c>
      <c r="Y1299" s="126">
        <f t="shared" si="2147"/>
        <v>255.627242</v>
      </c>
      <c r="Z1299" s="126">
        <f t="shared" si="2147"/>
        <v>0</v>
      </c>
      <c r="AA1299" s="126">
        <f t="shared" si="2147"/>
        <v>78.654536000000007</v>
      </c>
      <c r="AB1299" s="126">
        <f t="shared" si="2147"/>
        <v>0</v>
      </c>
      <c r="AC1299" s="67"/>
    </row>
    <row r="1300" spans="1:29">
      <c r="A1300" s="54"/>
      <c r="B1300" s="7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67"/>
    </row>
    <row r="1301" spans="1:29">
      <c r="A1301" s="183"/>
      <c r="B1301" s="181"/>
      <c r="C1301" s="182"/>
      <c r="D1301" s="182"/>
      <c r="E1301" s="182"/>
      <c r="F1301" s="182"/>
      <c r="G1301" s="18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67"/>
    </row>
    <row r="1302" spans="1:29">
      <c r="A1302" s="54"/>
      <c r="B1302" s="7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C1302" s="67"/>
    </row>
    <row r="1303" spans="1:29">
      <c r="A1303" s="107" t="s">
        <v>235</v>
      </c>
      <c r="B1303" s="108" t="s">
        <v>237</v>
      </c>
      <c r="C1303" s="172"/>
      <c r="D1303" s="109"/>
      <c r="I1303" s="48"/>
      <c r="AC1303" s="67"/>
    </row>
    <row r="1304" spans="1:29">
      <c r="A1304" s="92" t="s">
        <v>236</v>
      </c>
      <c r="B1304" s="78" t="s">
        <v>238</v>
      </c>
      <c r="C1304" s="173"/>
      <c r="D1304" s="57"/>
      <c r="I1304" s="48"/>
      <c r="AC1304" s="67"/>
    </row>
    <row r="1305" spans="1:29">
      <c r="A1305" s="93" t="s">
        <v>386</v>
      </c>
      <c r="B1305" s="79" t="s">
        <v>510</v>
      </c>
      <c r="C1305" s="174"/>
      <c r="D1305" s="58"/>
      <c r="F1305" s="48"/>
      <c r="AC1305" s="67"/>
    </row>
    <row r="1306" spans="1:29">
      <c r="AC1306" s="67"/>
    </row>
    <row r="1307" spans="1:29">
      <c r="AC1307" s="67"/>
    </row>
    <row r="1308" spans="1:29">
      <c r="AC1308" s="67"/>
    </row>
    <row r="1309" spans="1:29">
      <c r="AC1309" s="67"/>
    </row>
    <row r="1310" spans="1:29">
      <c r="AC1310" s="67"/>
    </row>
    <row r="1311" spans="1:29">
      <c r="A1311" s="94"/>
      <c r="B1311" s="52"/>
      <c r="C1311" s="175"/>
      <c r="D1311" s="49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C1311" s="67"/>
    </row>
    <row r="1312" spans="1:29">
      <c r="AC1312" s="67"/>
    </row>
    <row r="1313" spans="29:29">
      <c r="AC1313" s="67"/>
    </row>
    <row r="1314" spans="29:29">
      <c r="AC1314" s="67"/>
    </row>
    <row r="1315" spans="29:29">
      <c r="AC1315" s="67"/>
    </row>
    <row r="1316" spans="29:29">
      <c r="AC1316" s="67"/>
    </row>
    <row r="1317" spans="29:29">
      <c r="AC1317" s="67"/>
    </row>
    <row r="1349" spans="1:26">
      <c r="A1349" s="94"/>
      <c r="B1349" s="52"/>
      <c r="C1349" s="175"/>
      <c r="D1349" s="35"/>
      <c r="E1349" s="35"/>
      <c r="F1349" s="35"/>
      <c r="G1349" s="7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</row>
  </sheetData>
  <mergeCells count="25">
    <mergeCell ref="D466:Y466"/>
    <mergeCell ref="D666:Y666"/>
    <mergeCell ref="D717:Y717"/>
    <mergeCell ref="D870:Y870"/>
    <mergeCell ref="D1006:Y1006"/>
    <mergeCell ref="D900:Y900"/>
    <mergeCell ref="D924:Y924"/>
    <mergeCell ref="D972:Y972"/>
    <mergeCell ref="D992:Y992"/>
    <mergeCell ref="A1:Y1"/>
    <mergeCell ref="D4:Y4"/>
    <mergeCell ref="D166:Y166"/>
    <mergeCell ref="D182:Y182"/>
    <mergeCell ref="D216:Y216"/>
    <mergeCell ref="D1253:Y1253"/>
    <mergeCell ref="D1243:Y1243"/>
    <mergeCell ref="D1204:Y1204"/>
    <mergeCell ref="D1184:Y1184"/>
    <mergeCell ref="D1022:Y1022"/>
    <mergeCell ref="D1090:Y1090"/>
    <mergeCell ref="D1161:Y1161"/>
    <mergeCell ref="D1160:Y1160"/>
    <mergeCell ref="D1194:Y1194"/>
    <mergeCell ref="D1227:Y1227"/>
    <mergeCell ref="D1217:Y12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RowHeight="13.2"/>
  <cols>
    <col min="1" max="1" width="35.44140625" bestFit="1" customWidth="1"/>
    <col min="2" max="2" width="16.109375" bestFit="1" customWidth="1"/>
    <col min="3" max="4" width="15" bestFit="1" customWidth="1"/>
    <col min="5" max="6" width="14" bestFit="1" customWidth="1"/>
    <col min="7" max="7" width="15" bestFit="1" customWidth="1"/>
    <col min="8" max="8" width="14.88671875" customWidth="1"/>
    <col min="9" max="9" width="16" bestFit="1" customWidth="1"/>
    <col min="10" max="10" width="17.109375" customWidth="1"/>
    <col min="11" max="11" width="14" bestFit="1" customWidth="1"/>
    <col min="12" max="12" width="15" bestFit="1" customWidth="1"/>
    <col min="13" max="13" width="12.44140625" bestFit="1" customWidth="1"/>
    <col min="14" max="14" width="14" bestFit="1" customWidth="1"/>
    <col min="15" max="15" width="15.44140625" customWidth="1"/>
    <col min="16" max="19" width="14" bestFit="1" customWidth="1"/>
    <col min="20" max="20" width="15" bestFit="1" customWidth="1"/>
    <col min="21" max="22" width="15.109375" customWidth="1"/>
    <col min="23" max="23" width="14" customWidth="1"/>
  </cols>
  <sheetData>
    <row r="1" spans="1:23">
      <c r="A1" s="151" t="s">
        <v>486</v>
      </c>
      <c r="B1" s="69" t="s">
        <v>10</v>
      </c>
      <c r="C1" s="69" t="s">
        <v>11</v>
      </c>
      <c r="D1" s="69" t="s">
        <v>12</v>
      </c>
      <c r="E1" s="69" t="s">
        <v>13</v>
      </c>
      <c r="F1" s="69" t="s">
        <v>14</v>
      </c>
      <c r="G1" s="69" t="s">
        <v>15</v>
      </c>
      <c r="H1" s="69" t="s">
        <v>16</v>
      </c>
      <c r="I1" s="69" t="s">
        <v>17</v>
      </c>
      <c r="J1" s="69" t="s">
        <v>18</v>
      </c>
      <c r="K1" s="69" t="s">
        <v>19</v>
      </c>
      <c r="L1" s="69" t="s">
        <v>20</v>
      </c>
      <c r="M1" s="69" t="s">
        <v>175</v>
      </c>
      <c r="N1" s="69" t="s">
        <v>22</v>
      </c>
      <c r="O1" s="69" t="s">
        <v>23</v>
      </c>
      <c r="P1" s="69" t="s">
        <v>25</v>
      </c>
      <c r="Q1" s="69" t="s">
        <v>26</v>
      </c>
      <c r="R1" s="69" t="s">
        <v>27</v>
      </c>
      <c r="S1" s="69" t="s">
        <v>28</v>
      </c>
      <c r="T1" s="69" t="s">
        <v>29</v>
      </c>
      <c r="U1" s="69" t="s">
        <v>30</v>
      </c>
      <c r="V1" s="69" t="s">
        <v>493</v>
      </c>
      <c r="W1" s="110"/>
    </row>
    <row r="2" spans="1:23">
      <c r="A2" s="191" t="s">
        <v>624</v>
      </c>
      <c r="B2" s="112">
        <v>2614</v>
      </c>
      <c r="C2" s="111">
        <v>21717.1</v>
      </c>
      <c r="D2" s="112">
        <v>9154.2999999999993</v>
      </c>
      <c r="E2" s="111">
        <v>12771.1</v>
      </c>
      <c r="F2" s="112">
        <v>6520</v>
      </c>
      <c r="G2" s="112">
        <v>21262.3</v>
      </c>
      <c r="H2" s="111">
        <v>3361.6</v>
      </c>
      <c r="I2" s="112">
        <v>5166.1000000000004</v>
      </c>
      <c r="J2" s="111">
        <v>2714.7</v>
      </c>
      <c r="K2" s="112">
        <v>4125.3</v>
      </c>
      <c r="L2" s="111">
        <v>21156.3</v>
      </c>
      <c r="M2" s="111">
        <v>2993.5</v>
      </c>
      <c r="N2" s="111">
        <v>6122.9</v>
      </c>
      <c r="O2" s="111">
        <v>3021.3</v>
      </c>
      <c r="P2" s="111">
        <v>8582.6</v>
      </c>
      <c r="Q2" s="112">
        <v>2830.3</v>
      </c>
      <c r="R2" s="112">
        <v>5833.8</v>
      </c>
      <c r="S2" s="112">
        <v>7488.6</v>
      </c>
      <c r="T2" s="111">
        <v>10147</v>
      </c>
      <c r="U2" s="111">
        <v>407.4</v>
      </c>
      <c r="V2" s="112">
        <v>121</v>
      </c>
    </row>
    <row r="4" spans="1:23">
      <c r="A4" s="56" t="s">
        <v>485</v>
      </c>
      <c r="B4" s="71">
        <f>SUM('April 2023'!D162+'April 2023'!D178+'April 2023'!D212+'April 2023'!D460+'April 2023'!D662+'April 2023'!D712+'April 2023'!D865+'April 2023'!D896+'April 2023'!D920+'April 2023'!D968+'April 2023'!D988+'April 2023'!D1002+'April 2023'!D1018+'April 2023'!D1086+'April 2023'!D1156+'April 2023'!D1180+'April 2023'!D1190+'April 2023'!D1200+'April 2023'!D1213+'April 2023'!D1223+'April 2023'!D1239+'April 2023'!D1249+'April 2023'!D1299)</f>
        <v>2731812.647665001</v>
      </c>
      <c r="C4" s="71">
        <f>SUM('April 2023'!E162+'April 2023'!E178+'April 2023'!E212+'April 2023'!E460+'April 2023'!E662+'April 2023'!E712+'April 2023'!E865+'April 2023'!E896+'April 2023'!E920+'April 2023'!E968+'April 2023'!E988+'April 2023'!E1002+'April 2023'!E1018+'April 2023'!E1086+'April 2023'!E1156+'April 2023'!E1180+'April 2023'!E1190+'April 2023'!E1200+'April 2023'!E1213+'April 2023'!E1223+'April 2023'!E1239+'April 2023'!E1249+'April 2023'!E1299)</f>
        <v>15469330.225234</v>
      </c>
      <c r="D4" s="71">
        <f>SUM('April 2023'!F162+'April 2023'!F178+'April 2023'!F212+'April 2023'!F460+'April 2023'!F662+'April 2023'!F712+'April 2023'!F865+'April 2023'!F896+'April 2023'!F920+'April 2023'!F968+'April 2023'!F988+'April 2023'!F1002+'April 2023'!F1018+'April 2023'!F1086+'April 2023'!F1156+'April 2023'!F1180+'April 2023'!F1190+'April 2023'!F1200+'April 2023'!F1213+'April 2023'!F1223+'April 2023'!F1239+'April 2023'!F1249+'April 2023'!F1299)</f>
        <v>12869375.736128995</v>
      </c>
      <c r="E4" s="71">
        <f>SUM('April 2023'!G162+'April 2023'!G178+'April 2023'!G212+'April 2023'!G460+'April 2023'!G662+'April 2023'!G712+'April 2023'!G865+'April 2023'!G896+'April 2023'!G920+'April 2023'!G968+'April 2023'!G988+'April 2023'!G1002+'April 2023'!G1018+'April 2023'!G1086+'April 2023'!G1156+'April 2023'!G1180+'April 2023'!G1190+'April 2023'!G1200+'April 2023'!G1213+'April 2023'!G1223+'April 2023'!G1239+'April 2023'!G1249+'April 2023'!G1299)</f>
        <v>5611037.3017190006</v>
      </c>
      <c r="F4" s="71">
        <f>SUM('April 2023'!H162+'April 2023'!H178+'April 2023'!H212+'April 2023'!H460+'April 2023'!H662+'April 2023'!H712+'April 2023'!H865+'April 2023'!H896+'April 2023'!H920+'April 2023'!H968+'April 2023'!H988+'April 2023'!H1002+'April 2023'!H1018+'April 2023'!H1086+'April 2023'!H1156+'April 2023'!H1180+'April 2023'!H1190+'April 2023'!H1200+'April 2023'!H1213+'April 2023'!H1223+'April 2023'!H1239+'April 2023'!H1249+'April 2023'!H1299)</f>
        <v>5771828.4517699992</v>
      </c>
      <c r="G4" s="71">
        <f>SUM('April 2023'!I162+'April 2023'!I178+'April 2023'!I212+'April 2023'!I460+'April 2023'!I662+'April 2023'!I712+'April 2023'!I865+'April 2023'!I896+'April 2023'!I920+'April 2023'!I968+'April 2023'!I988+'April 2023'!I1002+'April 2023'!I1018+'April 2023'!I1086+'April 2023'!I1156+'April 2023'!I1180+'April 2023'!I1190+'April 2023'!I1200+'April 2023'!I1213+'April 2023'!I1223+'April 2023'!I1239+'April 2023'!I1249+'April 2023'!I1299)</f>
        <v>6098253.0251620002</v>
      </c>
      <c r="H4" s="71">
        <f>SUM('April 2023'!J162+'April 2023'!J178+'April 2023'!J212+'April 2023'!J460+'April 2023'!J662+'April 2023'!J712+'April 2023'!J865+'April 2023'!J896+'April 2023'!J920+'April 2023'!J968+'April 2023'!J988+'April 2023'!J1002+'April 2023'!J1018+'April 2023'!J1086+'April 2023'!J1156+'April 2023'!J1180+'April 2023'!J1190+'April 2023'!J1200+'April 2023'!J1213+'April 2023'!J1223+'April 2023'!J1239+'April 2023'!J1249+'April 2023'!J1299)</f>
        <v>1344950.618609</v>
      </c>
      <c r="I4" s="71">
        <f>SUM('April 2023'!K162+'April 2023'!K178+'April 2023'!K212+'April 2023'!K460+'April 2023'!K662+'April 2023'!K712+'April 2023'!K865+'April 2023'!K896+'April 2023'!K920+'April 2023'!K968+'April 2023'!K988+'April 2023'!K1002+'April 2023'!K1018+'April 2023'!K1086+'April 2023'!K1156+'April 2023'!K1180+'April 2023'!K1190+'April 2023'!K1200+'April 2023'!K1213+'April 2023'!K1223+'April 2023'!K1239+'April 2023'!K1249+'April 2023'!K1299)</f>
        <v>1017439.5568930005</v>
      </c>
      <c r="J4" s="71">
        <f>SUM('April 2023'!L162+'April 2023'!L178+'April 2023'!L212+'April 2023'!L460+'April 2023'!L662+'April 2023'!L712+'April 2023'!L865+'April 2023'!L896+'April 2023'!L920+'April 2023'!L968+'April 2023'!L988+'April 2023'!L1002+'April 2023'!L1018+'April 2023'!L1086+'April 2023'!L1156+'April 2023'!L1180+'April 2023'!L1190+'April 2023'!L1200+'April 2023'!L1213+'April 2023'!L1223+'April 2023'!L1239+'April 2023'!L1249+'April 2023'!L1299)</f>
        <v>3647266.3686179998</v>
      </c>
      <c r="K4" s="71">
        <f>SUM('April 2023'!M162+'April 2023'!M178+'April 2023'!M212+'April 2023'!M460+'April 2023'!M662+'April 2023'!M712+'April 2023'!M865+'April 2023'!M896+'April 2023'!M920+'April 2023'!M968+'April 2023'!M988+'April 2023'!M1002+'April 2023'!M1018+'April 2023'!M1086+'April 2023'!M1156+'April 2023'!M1180+'April 2023'!M1190+'April 2023'!M1200+'April 2023'!M1213+'April 2023'!M1223+'April 2023'!M1239+'April 2023'!M1249+'April 2023'!M1299)</f>
        <v>1685031.0203509999</v>
      </c>
      <c r="L4" s="71">
        <f>SUM('April 2023'!N162+'April 2023'!N178+'April 2023'!N212+'April 2023'!N460+'April 2023'!N662+'April 2023'!N712+'April 2023'!N865+'April 2023'!N896+'April 2023'!N920+'April 2023'!N968+'April 2023'!N988+'April 2023'!N1002+'April 2023'!N1018+'April 2023'!N1086+'April 2023'!N1156+'April 2023'!N1180+'April 2023'!N1190+'April 2023'!N1200+'April 2023'!N1213+'April 2023'!N1223+'April 2023'!N1239+'April 2023'!N1249+'April 2023'!N1299)</f>
        <v>19954056.47427699</v>
      </c>
      <c r="M4" s="71">
        <f>SUM('April 2023'!O162+'April 2023'!O178+'April 2023'!O212+'April 2023'!O460+'April 2023'!O662+'April 2023'!O712+'April 2023'!O865+'April 2023'!O896+'April 2023'!O920+'April 2023'!O968+'April 2023'!O988+'April 2023'!O1002+'April 2023'!O1018+'April 2023'!O1086+'April 2023'!O1156+'April 2023'!O1180+'April 2023'!O1190+'April 2023'!O1200+'April 2023'!O1213+'April 2023'!O1223+'April 2023'!O1239+'April 2023'!O1249+'April 2023'!O1299)</f>
        <v>957243.93576899997</v>
      </c>
      <c r="N4" s="71">
        <f>SUM('April 2023'!Q162,'April 2023'!Q178,'April 2023'!Q212,'April 2023'!Q460,'April 2023'!Q662,'April 2023'!Q712,'April 2023'!Q865,'April 2023'!Q896,'April 2023'!Q920,'April 2023'!Q968,'April 2023'!Q988,'April 2023'!Q1002,'April 2023'!Q1018,'April 2023'!Q1086,'April 2023'!Q1156,'April 2023'!Q1180,'April 2023'!Q1190,'April 2023'!Q1200,'April 2023'!Q1213,'April 2023'!Q1223,'April 2023'!Q1239,'April 2023'!Q1249,'April 2023'!Q1299)</f>
        <v>7023350.8339190017</v>
      </c>
      <c r="O4" s="71">
        <f>SUM('April 2023'!R162,'April 2023'!R178,'April 2023'!R212,'April 2023'!R460,'April 2023'!R662,'April 2023'!R712,'April 2023'!R865,'April 2023'!R896,'April 2023'!R920,'April 2023'!R968,'April 2023'!R988,'April 2023'!R1002,'April 2023'!R1018,'April 2023'!R1086,'April 2023'!R1156,'April 2023'!R1180,'April 2023'!R1190,'April 2023'!R1200,'April 2023'!R1213,'April 2023'!R1223,'April 2023'!R1239,'April 2023'!R1249,'April 2023'!R1299)</f>
        <v>979658.20758800011</v>
      </c>
      <c r="P4" s="71">
        <f>SUM('April 2023'!T162+'April 2023'!T178+'April 2023'!T212+'April 2023'!T460+'April 2023'!T662+'April 2023'!T712+'April 2023'!T865+'April 2023'!T896+'April 2023'!T920+'April 2023'!T968+'April 2023'!T988+'April 2023'!T1002+'April 2023'!T1018+'April 2023'!T1086+'April 2023'!T1156+'April 2023'!T1180+'April 2023'!T1190+'April 2023'!T1200+'April 2023'!T1213+'April 2023'!T1223+'April 2023'!T1239+'April 2023'!T1249+'April 2023'!T1299)</f>
        <v>8237244.982838002</v>
      </c>
      <c r="Q4" s="71">
        <f>SUM('April 2023'!U162+'April 2023'!U178+'April 2023'!U212+'April 2023'!U460+'April 2023'!U662+'April 2023'!U712+'April 2023'!U865+'April 2023'!U896+'April 2023'!U920+'April 2023'!U968+'April 2023'!U988+'April 2023'!U1002+'April 2023'!U1018+'April 2023'!U1086+'April 2023'!U1156+'April 2023'!U1180+'April 2023'!U1190+'April 2023'!U1200+'April 2023'!U1213+'April 2023'!U1223+'April 2023'!U1239+'April 2023'!U1249+'April 2023'!U1299)</f>
        <v>4843710.3934150003</v>
      </c>
      <c r="R4" s="71">
        <f>SUM('April 2023'!V162+'April 2023'!V178+'April 2023'!V212+'April 2023'!V460+'April 2023'!V662+'April 2023'!V712+'April 2023'!V865+'April 2023'!V896+'April 2023'!V920+'April 2023'!V968+'April 2023'!V988+'April 2023'!V1002+'April 2023'!V1018+'April 2023'!V1086+'April 2023'!V1156+'April 2023'!V1180+'April 2023'!V1190+'April 2023'!V1200+'April 2023'!V1213+'April 2023'!V1223+'April 2023'!V1239+'April 2023'!V1249+'April 2023'!V1299)</f>
        <v>6443345.5380369993</v>
      </c>
      <c r="S4" s="71">
        <f>SUM('April 2023'!W162+'April 2023'!W178+'April 2023'!W212+'April 2023'!W460+'April 2023'!W662+'April 2023'!W712+'April 2023'!W865+'April 2023'!W896+'April 2023'!W920+'April 2023'!W968+'April 2023'!W988+'April 2023'!W1002+'April 2023'!W1018+'April 2023'!W1086+'April 2023'!W1156+'April 2023'!W1180+'April 2023'!W1190+'April 2023'!W1200+'April 2023'!W1213+'April 2023'!W1223+'April 2023'!W1239+'April 2023'!W1249+'April 2023'!W1299)</f>
        <v>3184294.1672339998</v>
      </c>
      <c r="T4" s="71">
        <f>SUM('April 2023'!X162+'April 2023'!X178+'April 2023'!X212+'April 2023'!X460+'April 2023'!X662+'April 2023'!X712+'April 2023'!X865+'April 2023'!X896+'April 2023'!X920+'April 2023'!X968+'April 2023'!X988+'April 2023'!X1002+'April 2023'!X1018+'April 2023'!X1086+'April 2023'!X1156+'April 2023'!X1180+'April 2023'!X1190+'April 2023'!X1200+'April 2023'!X1213+'April 2023'!X1223+'April 2023'!X1239+'April 2023'!X1249+'April 2023'!X1299)</f>
        <v>31726356.229339998</v>
      </c>
      <c r="U4" s="71">
        <f>SUM('April 2023'!Y162+'April 2023'!Y178+'April 2023'!Y212+'April 2023'!Y460+'April 2023'!Y662+'April 2023'!Y712+'April 2023'!Y865+'April 2023'!Y896+'April 2023'!Y920+'April 2023'!Y968+'April 2023'!Y988+'April 2023'!Y1002+'April 2023'!Y1018+'April 2023'!Y1086+'April 2023'!Y1156+'April 2023'!Y1180+'April 2023'!Y1190+'April 2023'!Y1200+'April 2023'!Y1213+'April 2023'!Y1223+'April 2023'!Y1239+'April 2023'!Y1249+'April 2023'!Y1299)</f>
        <v>1255029.1875999994</v>
      </c>
      <c r="V4" s="71">
        <f>SUM('April 2023'!AA162+'April 2023'!AA178+'April 2023'!AA212+'April 2023'!AA460+'April 2023'!AA662+'April 2023'!AA712+'April 2023'!AA865+'April 2023'!AA896+'April 2023'!AA920+'April 2023'!AA968+'April 2023'!AA988+'April 2023'!AA1002+'April 2023'!AA1018+'April 2023'!AA1086+'April 2023'!AA1156+'April 2023'!AA1180+'April 2023'!AA1190+'April 2023'!AA1200+'April 2023'!AA1213+'April 2023'!AA1223+'April 2023'!AA1239+'April 2023'!AA1249+'April 2023'!AA1299)</f>
        <v>33306.456824000001</v>
      </c>
    </row>
    <row r="5" spans="1:23">
      <c r="A5" s="56" t="s">
        <v>487</v>
      </c>
      <c r="B5" s="71">
        <f>B4/B2</f>
        <v>1045.0698728634281</v>
      </c>
      <c r="C5" s="71">
        <f t="shared" ref="C5" si="0">C4/C2</f>
        <v>712.31104637516069</v>
      </c>
      <c r="D5" s="71">
        <f t="shared" ref="D5" si="1">D4/D2</f>
        <v>1405.8284889209438</v>
      </c>
      <c r="E5" s="71">
        <f t="shared" ref="E5:V5" si="2">E4/E2</f>
        <v>439.3542687567242</v>
      </c>
      <c r="F5" s="71">
        <f>F4/F2</f>
        <v>885.24976254141097</v>
      </c>
      <c r="G5" s="71">
        <f t="shared" si="2"/>
        <v>286.81060022490516</v>
      </c>
      <c r="H5" s="71">
        <f t="shared" si="2"/>
        <v>400.09240201362445</v>
      </c>
      <c r="I5" s="71">
        <f t="shared" si="2"/>
        <v>196.94538566675064</v>
      </c>
      <c r="J5" s="71">
        <f t="shared" si="2"/>
        <v>1343.5246504652448</v>
      </c>
      <c r="K5" s="71">
        <f t="shared" si="2"/>
        <v>408.462662194507</v>
      </c>
      <c r="L5" s="71">
        <f t="shared" si="2"/>
        <v>943.17326159474908</v>
      </c>
      <c r="M5" s="71">
        <f t="shared" si="2"/>
        <v>319.77415592750958</v>
      </c>
      <c r="N5" s="71">
        <f t="shared" si="2"/>
        <v>1147.0628025803137</v>
      </c>
      <c r="O5" s="71">
        <f t="shared" si="2"/>
        <v>324.25055690861552</v>
      </c>
      <c r="P5" s="71">
        <f t="shared" si="2"/>
        <v>959.7610261270479</v>
      </c>
      <c r="Q5" s="71">
        <f t="shared" si="2"/>
        <v>1711.377024843656</v>
      </c>
      <c r="R5" s="71">
        <f t="shared" si="2"/>
        <v>1104.4851619933831</v>
      </c>
      <c r="S5" s="71">
        <f t="shared" si="2"/>
        <v>425.21888834147899</v>
      </c>
      <c r="T5" s="71">
        <f t="shared" si="2"/>
        <v>3126.673522158273</v>
      </c>
      <c r="U5" s="71">
        <f t="shared" si="2"/>
        <v>3080.5821983308774</v>
      </c>
      <c r="V5" s="71">
        <f t="shared" si="2"/>
        <v>275.25997375206612</v>
      </c>
    </row>
    <row r="6" spans="1:23">
      <c r="A6" s="56" t="s">
        <v>483</v>
      </c>
      <c r="B6" s="71">
        <f t="shared" ref="B6" si="3">B5*12</f>
        <v>12540.838474361139</v>
      </c>
      <c r="C6" s="71">
        <f t="shared" ref="C6" si="4">C5*12</f>
        <v>8547.7325565019273</v>
      </c>
      <c r="D6" s="71">
        <f t="shared" ref="D6:V6" si="5">D5*12</f>
        <v>16869.941867051326</v>
      </c>
      <c r="E6" s="71">
        <f t="shared" si="5"/>
        <v>5272.2512250806903</v>
      </c>
      <c r="F6" s="71">
        <f t="shared" si="5"/>
        <v>10622.997150496933</v>
      </c>
      <c r="G6" s="71">
        <f t="shared" si="5"/>
        <v>3441.7272026988621</v>
      </c>
      <c r="H6" s="71">
        <f t="shared" si="5"/>
        <v>4801.1088241634934</v>
      </c>
      <c r="I6" s="71">
        <f t="shared" si="5"/>
        <v>2363.3446280010075</v>
      </c>
      <c r="J6" s="71">
        <f t="shared" si="5"/>
        <v>16122.295805582937</v>
      </c>
      <c r="K6" s="71">
        <f t="shared" si="5"/>
        <v>4901.5519463340843</v>
      </c>
      <c r="L6" s="71">
        <f t="shared" si="5"/>
        <v>11318.079139136989</v>
      </c>
      <c r="M6" s="71">
        <f t="shared" si="5"/>
        <v>3837.289871130115</v>
      </c>
      <c r="N6" s="71">
        <f t="shared" si="5"/>
        <v>13764.753630963765</v>
      </c>
      <c r="O6" s="71">
        <f t="shared" si="5"/>
        <v>3891.0066829033863</v>
      </c>
      <c r="P6" s="71">
        <f t="shared" si="5"/>
        <v>11517.132313524575</v>
      </c>
      <c r="Q6" s="71">
        <f t="shared" si="5"/>
        <v>20536.524298123873</v>
      </c>
      <c r="R6" s="71">
        <f t="shared" si="5"/>
        <v>13253.821943920597</v>
      </c>
      <c r="S6" s="71">
        <f t="shared" si="5"/>
        <v>5102.6266600977478</v>
      </c>
      <c r="T6" s="71">
        <f t="shared" si="5"/>
        <v>37520.082265899277</v>
      </c>
      <c r="U6" s="71">
        <f t="shared" si="5"/>
        <v>36966.986379970527</v>
      </c>
      <c r="V6" s="71">
        <f t="shared" si="5"/>
        <v>3303.1196850247934</v>
      </c>
    </row>
    <row r="9" spans="1:23">
      <c r="A9" s="56" t="s">
        <v>484</v>
      </c>
      <c r="B9" s="73">
        <f>'April 2023'!C896</f>
        <v>908107.09000000008</v>
      </c>
      <c r="C9" s="72">
        <v>0</v>
      </c>
      <c r="D9" s="72">
        <v>0</v>
      </c>
      <c r="E9" s="72">
        <v>0</v>
      </c>
      <c r="F9" s="73">
        <f>'April 2023'!C212</f>
        <v>3882427.4800000004</v>
      </c>
      <c r="G9" s="73">
        <f>'April 2023'!C1002</f>
        <v>2400709.66</v>
      </c>
      <c r="H9" s="72">
        <v>0</v>
      </c>
      <c r="I9" s="72">
        <v>0</v>
      </c>
      <c r="J9" s="73">
        <f>'April 2023'!C988</f>
        <v>2519311.9900000002</v>
      </c>
      <c r="K9" s="73">
        <f>'April 2023'!C920</f>
        <v>353728.16000000003</v>
      </c>
      <c r="L9" s="73">
        <f>'April 2023'!C461</f>
        <v>26353059.860000018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3">
        <f>'April 2023'!C968</f>
        <v>3005306.7800000003</v>
      </c>
      <c r="S9" s="72">
        <v>0</v>
      </c>
      <c r="T9" s="73">
        <f>'April 2023'!C662</f>
        <v>45386679.899999991</v>
      </c>
      <c r="U9" s="72">
        <v>0</v>
      </c>
      <c r="V9" s="72">
        <v>0</v>
      </c>
    </row>
    <row r="10" spans="1:23">
      <c r="A10" s="56" t="s">
        <v>487</v>
      </c>
      <c r="B10" s="73">
        <f>B9/B2</f>
        <v>347.40133511859221</v>
      </c>
      <c r="C10" s="72">
        <v>0</v>
      </c>
      <c r="D10" s="72">
        <v>0</v>
      </c>
      <c r="E10" s="72">
        <v>0</v>
      </c>
      <c r="F10" s="73">
        <f>F9/F2</f>
        <v>595.46433742331294</v>
      </c>
      <c r="G10" s="73">
        <f>G9/G2</f>
        <v>112.90921772338835</v>
      </c>
      <c r="H10" s="72">
        <v>0</v>
      </c>
      <c r="I10" s="72">
        <v>0</v>
      </c>
      <c r="J10" s="73">
        <f>J9/J2</f>
        <v>928.02592920028007</v>
      </c>
      <c r="K10" s="73">
        <f>K9/K2</f>
        <v>85.74604513611132</v>
      </c>
      <c r="L10" s="73">
        <f>L9/L2</f>
        <v>1245.6365177275809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3">
        <f>R9/R2</f>
        <v>515.15423566114714</v>
      </c>
      <c r="S10" s="72">
        <v>0</v>
      </c>
      <c r="T10" s="73">
        <f>T9/T2</f>
        <v>4472.9161229920164</v>
      </c>
      <c r="U10" s="72">
        <v>0</v>
      </c>
      <c r="V10" s="72">
        <v>0</v>
      </c>
    </row>
    <row r="11" spans="1:23">
      <c r="A11" s="56" t="s">
        <v>483</v>
      </c>
      <c r="B11" s="73">
        <f>B10*12</f>
        <v>4168.8160214231066</v>
      </c>
      <c r="C11" s="72">
        <v>0</v>
      </c>
      <c r="D11" s="72">
        <v>0</v>
      </c>
      <c r="E11" s="72">
        <v>0</v>
      </c>
      <c r="F11" s="73">
        <f>F10*12</f>
        <v>7145.5720490797557</v>
      </c>
      <c r="G11" s="73">
        <f>G10*12</f>
        <v>1354.9106126806603</v>
      </c>
      <c r="H11" s="72">
        <v>0</v>
      </c>
      <c r="I11" s="72">
        <v>0</v>
      </c>
      <c r="J11" s="73">
        <f>J10*12</f>
        <v>11136.31115040336</v>
      </c>
      <c r="K11" s="73">
        <f>K10*12</f>
        <v>1028.9525416333358</v>
      </c>
      <c r="L11" s="73">
        <f>L10*12</f>
        <v>14947.63821273097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3">
        <f>R10*12</f>
        <v>6181.8508279337657</v>
      </c>
      <c r="S11" s="72">
        <v>0</v>
      </c>
      <c r="T11" s="73">
        <f>T10*12</f>
        <v>53674.993475904193</v>
      </c>
      <c r="U11" s="72">
        <v>0</v>
      </c>
      <c r="V11" s="72">
        <v>0</v>
      </c>
    </row>
    <row r="13" spans="1:23">
      <c r="A13" s="56" t="s">
        <v>488</v>
      </c>
      <c r="L13" s="71"/>
      <c r="M13" s="71"/>
    </row>
    <row r="14" spans="1:23">
      <c r="A14" s="56"/>
      <c r="L14" s="71"/>
      <c r="M14" s="71"/>
    </row>
    <row r="15" spans="1:23">
      <c r="L15" s="71"/>
      <c r="M15" s="71"/>
    </row>
    <row r="16" spans="1:23">
      <c r="A16" s="70"/>
      <c r="B16" s="72"/>
      <c r="C16" s="72"/>
      <c r="L16" s="71"/>
      <c r="M16" s="71"/>
    </row>
    <row r="29" spans="1:13">
      <c r="A29" s="69"/>
      <c r="B29" s="72"/>
      <c r="C29" s="72"/>
      <c r="L29" s="71"/>
      <c r="M29" s="71"/>
    </row>
    <row r="30" spans="1:13">
      <c r="A30" s="69"/>
      <c r="B30" s="72"/>
      <c r="C30" s="72"/>
      <c r="L30" s="71"/>
      <c r="M30" s="71"/>
    </row>
    <row r="31" spans="1:13">
      <c r="A31" s="69"/>
      <c r="B31" s="72"/>
      <c r="C31" s="72"/>
      <c r="L31" s="71"/>
      <c r="M31" s="71"/>
    </row>
    <row r="32" spans="1:13">
      <c r="A32" s="69"/>
      <c r="B32" s="72"/>
      <c r="C32" s="72"/>
      <c r="L32" s="71"/>
      <c r="M32" s="71"/>
    </row>
    <row r="33" spans="1:13">
      <c r="A33" s="69"/>
      <c r="B33" s="72"/>
      <c r="C33" s="72"/>
      <c r="L33" s="71"/>
      <c r="M33" s="71"/>
    </row>
    <row r="34" spans="1:13">
      <c r="A34" s="69"/>
      <c r="B34" s="72"/>
      <c r="C34" s="72"/>
      <c r="L34" s="71"/>
      <c r="M34" s="71"/>
    </row>
    <row r="35" spans="1:13">
      <c r="A35" s="69"/>
      <c r="B35" s="72"/>
      <c r="C35" s="72"/>
      <c r="L35" s="71"/>
      <c r="M35" s="71"/>
    </row>
    <row r="36" spans="1:13">
      <c r="A36" s="69"/>
      <c r="B36" s="72"/>
      <c r="C36" s="72"/>
      <c r="L36" s="71"/>
      <c r="M36" s="71"/>
    </row>
    <row r="37" spans="1:13">
      <c r="A37" s="69"/>
      <c r="B37" s="72"/>
      <c r="C37" s="72"/>
      <c r="L37" s="71"/>
      <c r="M37" s="71"/>
    </row>
    <row r="38" spans="1:13">
      <c r="A38" s="69"/>
      <c r="B38" s="72"/>
      <c r="C38" s="72"/>
    </row>
    <row r="39" spans="1:13">
      <c r="A39" s="69"/>
      <c r="B39" s="72"/>
      <c r="C39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2023</vt:lpstr>
      <vt:lpstr>TEC_Rates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2022-01-26T15:23:01Z</dcterms:created>
  <dcterms:modified xsi:type="dcterms:W3CDTF">2023-03-30T14:58:52Z</dcterms:modified>
  <cp:category/>
</cp:coreProperties>
</file>