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20" windowWidth="12240" windowHeight="9240" activeTab="0"/>
  </bookViews>
  <sheets>
    <sheet name="LSE in ATSI" sheetId="1" r:id="rId1"/>
  </sheets>
  <definedNames>
    <definedName name="_xlnm.Print_Area" localSheetId="0">'LSE in ATSI'!$A$1:$L$27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<sst xmlns="http://schemas.openxmlformats.org/spreadsheetml/2006/main" count="61" uniqueCount="33">
  <si>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</si>
  <si>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>ATSI</t>
  </si>
  <si>
    <t>Total</t>
  </si>
  <si>
    <t>Final Zonal UCAP Obligation</t>
  </si>
  <si>
    <t>Final Zonal Capacity Price    ($/MW-day)</t>
  </si>
  <si>
    <t>Final Zonal CTR Credit Rate ($/MW-UCAP Obligation-day)</t>
  </si>
  <si>
    <t>LSE</t>
  </si>
  <si>
    <t>LSE X</t>
  </si>
  <si>
    <t>Rest of ATSI</t>
  </si>
  <si>
    <t>Locational Reliability Charge, $/day</t>
  </si>
  <si>
    <t>Net Load Charge, $/day</t>
  </si>
  <si>
    <t>Historic CTRs, MW</t>
  </si>
  <si>
    <t>CTR Credit based on UCAP Obligation, $/day</t>
  </si>
  <si>
    <t>Final Locational Price Adder, $/MW-day</t>
  </si>
  <si>
    <t>Base</t>
  </si>
  <si>
    <t>LSE X with 100 MW Obligation and 50 MW Historical CTRs</t>
  </si>
  <si>
    <t>Reduced Net Load Charges for LSE X</t>
  </si>
  <si>
    <t>Slight increase in Net Load Charges for other LSEs.</t>
  </si>
  <si>
    <t xml:space="preserve">No change Net Load Charges for the Zone. </t>
  </si>
  <si>
    <t>Comments</t>
  </si>
  <si>
    <t>Historical CTRs 50% of Load Obligation.</t>
  </si>
  <si>
    <t>Historical CTRs 25% of Load Obligation.</t>
  </si>
  <si>
    <t>No change in Locational Price Adder.</t>
  </si>
  <si>
    <t>No change in Final Zonal Capacity Price</t>
  </si>
  <si>
    <t>No change in Final Zonal UCAP Obligation.</t>
  </si>
  <si>
    <t>Final Zonal CTR Credit Rate changes.</t>
  </si>
  <si>
    <t>Illustration: LSE with Historical CTRs in ATSI Zone in 2015/2016 Delevery Year</t>
  </si>
  <si>
    <t>LSE Y with 400 MW Obligation and 100 MW Historical CTRs</t>
  </si>
  <si>
    <t>Reduced Net Load Charges for LSE Y.</t>
  </si>
  <si>
    <t>Case 1: LSE X with 100 MW Obligation and no Historical CTRs</t>
  </si>
  <si>
    <t>Case 2: LSE Y with 400 MW Obligation and no Historical CTRs</t>
  </si>
  <si>
    <t>Additional Historic CTR Credits, $/day</t>
  </si>
  <si>
    <t>Percent Change in Net Load Charges due to Historical CTRs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</si>
</sst>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00_);_(* \(#,##0.000000000\);_(* &quot;-&quot;??_);_(@_)"/>
    <numFmt numFmtId="210" formatCode="_(* #,##0.000000_);_(* \(#,##0.000000\);_(* &quot;-&quot;??_);_(@_)"/>
    <numFmt numFmtId="211" formatCode="0.000000000"/>
    <numFmt numFmtId="212" formatCode="_(* #,##0.0000000_);_(* \(#,##0.0000000\);_(* &quot;-&quot;??_);_(@_)"/>
    <numFmt numFmtId="213" formatCode="_(* #,##0.00000000_);_(* \(#,##0.00000000\);_(* &quot;-&quot;??_);_(@_)"/>
    <numFmt numFmtId="214" formatCode="0.0000000000"/>
    <numFmt numFmtId="215" formatCode="0.00000000000"/>
    <numFmt numFmtId="216" formatCode="0.000000000000"/>
    <numFmt numFmtId="217" formatCode="0.0000000000000"/>
    <numFmt numFmtId="218" formatCode="_(* #,##0.0000000000000_);_(* \(#,##0.0000000000000\);_(* &quot;-&quot;?????????????_);_(@_)"/>
    <numFmt numFmtId="219" formatCode="&quot;$&quot;#,##0.00000000000"/>
    <numFmt numFmtId="220" formatCode="&quot;$&quot;#,##0.000000000000"/>
    <numFmt numFmtId="221" formatCode="&quot;$&quot;#,##0.0000000000000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64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5" fontId="45" fillId="0" borderId="10" xfId="0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20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6" fontId="46" fillId="0" borderId="11" xfId="59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203" fontId="6" fillId="0" borderId="18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166" fontId="6" fillId="0" borderId="19" xfId="59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203" fontId="45" fillId="0" borderId="10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11" width="15.7109375" style="0" customWidth="1"/>
    <col min="12" max="12" width="54.28125" style="0" customWidth="1"/>
    <col min="13" max="15" width="12.7109375" style="0" customWidth="1"/>
    <col min="16" max="16" width="18.8515625" style="0" customWidth="1"/>
    <col min="17" max="19" width="12.7109375" style="0" customWidth="1"/>
  </cols>
  <sheetData>
    <row r="1" spans="1:19" ht="17.25">
      <c r="A1" s="1" t="s">
        <v>26</v>
      </c>
      <c r="B1" s="2"/>
      <c r="C1" s="2"/>
      <c r="D1" s="2"/>
      <c r="E1" s="2"/>
      <c r="F1" s="2"/>
      <c r="G1" s="2"/>
      <c r="H1" s="2"/>
      <c r="I1" s="44" t="s">
        <v>0</v>
      </c>
      <c r="J1" s="44"/>
      <c r="K1" s="44"/>
      <c r="L1" s="44"/>
      <c r="M1" s="2"/>
      <c r="N1" s="2"/>
      <c r="O1" s="2"/>
      <c r="P1" s="2"/>
      <c r="Q1" s="2"/>
      <c r="R1" s="2"/>
      <c r="S1" s="2"/>
    </row>
    <row r="2" spans="2:19" ht="4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53.25" thickBot="1">
      <c r="A3" s="16" t="s">
        <v>6</v>
      </c>
      <c r="B3" s="16" t="s">
        <v>3</v>
      </c>
      <c r="C3" s="16" t="s">
        <v>4</v>
      </c>
      <c r="D3" s="16" t="s">
        <v>5</v>
      </c>
      <c r="E3" s="16" t="s">
        <v>13</v>
      </c>
      <c r="F3" s="16" t="s">
        <v>11</v>
      </c>
      <c r="G3" s="16" t="s">
        <v>9</v>
      </c>
      <c r="H3" s="16" t="s">
        <v>12</v>
      </c>
      <c r="I3" s="16" t="s">
        <v>31</v>
      </c>
      <c r="J3" s="16" t="s">
        <v>10</v>
      </c>
      <c r="K3" s="17" t="s">
        <v>32</v>
      </c>
      <c r="L3" s="18" t="s">
        <v>19</v>
      </c>
      <c r="M3" s="2"/>
      <c r="N3" s="2"/>
      <c r="O3" s="2"/>
      <c r="P3" s="2"/>
      <c r="Q3" s="2"/>
      <c r="R3" s="2"/>
      <c r="S3" s="2"/>
    </row>
    <row r="4" spans="1:19" ht="19.5" customHeight="1">
      <c r="A4" s="40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19"/>
      <c r="M4" s="2"/>
      <c r="N4" s="2"/>
      <c r="O4" s="2"/>
      <c r="P4" s="2"/>
      <c r="Q4" s="2"/>
      <c r="R4" s="2"/>
      <c r="S4" s="2"/>
    </row>
    <row r="5" spans="1:19" ht="19.5" customHeight="1">
      <c r="A5" s="20" t="s">
        <v>1</v>
      </c>
      <c r="B5" s="5">
        <v>14631.7</v>
      </c>
      <c r="C5" s="6">
        <v>343.14460189328</v>
      </c>
      <c r="D5" s="6">
        <v>50.154203682657</v>
      </c>
      <c r="E5" s="6">
        <v>185.533987030075</v>
      </c>
      <c r="F5" s="6"/>
      <c r="G5" s="7" t="s">
        <v>0</v>
      </c>
      <c r="H5" s="8"/>
      <c r="I5" s="8"/>
      <c r="J5" s="8"/>
      <c r="K5" s="13"/>
      <c r="L5" s="21"/>
      <c r="M5" s="2"/>
      <c r="N5" s="2"/>
      <c r="O5" s="2"/>
      <c r="P5" s="2"/>
      <c r="Q5" s="2"/>
      <c r="R5" s="2"/>
      <c r="S5" s="2"/>
    </row>
    <row r="6" spans="1:19" ht="19.5" customHeight="1">
      <c r="A6" s="22" t="s">
        <v>7</v>
      </c>
      <c r="B6" s="5">
        <v>100</v>
      </c>
      <c r="C6" s="6">
        <f aca="true" t="shared" si="0" ref="C6:E7">C$5</f>
        <v>343.14460189328</v>
      </c>
      <c r="D6" s="6">
        <f t="shared" si="0"/>
        <v>50.154203682657</v>
      </c>
      <c r="E6" s="6">
        <f t="shared" si="0"/>
        <v>185.533987030075</v>
      </c>
      <c r="F6" s="9">
        <v>0</v>
      </c>
      <c r="G6" s="12">
        <f>B6*C6</f>
        <v>34314.460189328005</v>
      </c>
      <c r="H6" s="12">
        <f>B6*D6</f>
        <v>5015.4203682657</v>
      </c>
      <c r="I6" s="10">
        <f>F6*E6</f>
        <v>0</v>
      </c>
      <c r="J6" s="12">
        <f>G6-H6-I6</f>
        <v>29299.039821062306</v>
      </c>
      <c r="K6" s="14" t="s">
        <v>14</v>
      </c>
      <c r="L6" s="21"/>
      <c r="M6" s="2"/>
      <c r="N6" s="2"/>
      <c r="O6" s="2"/>
      <c r="P6" s="2"/>
      <c r="Q6" s="2"/>
      <c r="R6" s="2"/>
      <c r="S6" s="2"/>
    </row>
    <row r="7" spans="1:19" ht="19.5" customHeight="1">
      <c r="A7" s="22" t="s">
        <v>8</v>
      </c>
      <c r="B7" s="5">
        <f>B5-B6</f>
        <v>14531.7</v>
      </c>
      <c r="C7" s="6">
        <f t="shared" si="0"/>
        <v>343.14460189328</v>
      </c>
      <c r="D7" s="6">
        <f t="shared" si="0"/>
        <v>50.154203682657</v>
      </c>
      <c r="E7" s="6">
        <f t="shared" si="0"/>
        <v>185.533987030075</v>
      </c>
      <c r="F7" s="6"/>
      <c r="G7" s="12">
        <f>B7*C7</f>
        <v>4986474.4113325775</v>
      </c>
      <c r="H7" s="12">
        <f>B7*D7</f>
        <v>728825.8416552667</v>
      </c>
      <c r="I7" s="6"/>
      <c r="J7" s="12">
        <f>G7-H7</f>
        <v>4257648.569677311</v>
      </c>
      <c r="K7" s="14" t="s">
        <v>14</v>
      </c>
      <c r="L7" s="21"/>
      <c r="M7" s="2"/>
      <c r="N7" s="2"/>
      <c r="O7" s="2"/>
      <c r="P7" s="2"/>
      <c r="Q7" s="2"/>
      <c r="R7" s="2"/>
      <c r="S7" s="2"/>
    </row>
    <row r="8" spans="1:19" ht="19.5" customHeight="1">
      <c r="A8" s="20" t="s">
        <v>2</v>
      </c>
      <c r="B8" s="5">
        <f>B6+B7</f>
        <v>14631.7</v>
      </c>
      <c r="C8" s="11"/>
      <c r="D8" s="11"/>
      <c r="E8" s="11"/>
      <c r="F8" s="11"/>
      <c r="G8" s="12">
        <f>SUM(G6:G7)</f>
        <v>5020788.871521905</v>
      </c>
      <c r="H8" s="12">
        <f>SUM(H6:H7)</f>
        <v>733841.2620235324</v>
      </c>
      <c r="I8" s="6"/>
      <c r="J8" s="12">
        <f>SUM(J6:J7)</f>
        <v>4286947.609498373</v>
      </c>
      <c r="K8" s="14" t="s">
        <v>14</v>
      </c>
      <c r="L8" s="21"/>
      <c r="M8" s="2"/>
      <c r="N8" s="2"/>
      <c r="O8" s="2"/>
      <c r="P8" s="3" t="s">
        <v>0</v>
      </c>
      <c r="Q8" s="2"/>
      <c r="R8" s="2"/>
      <c r="S8" s="2"/>
    </row>
    <row r="9" spans="1:19" ht="4.5" customHeight="1">
      <c r="A9" s="22"/>
      <c r="B9" s="8"/>
      <c r="C9" s="6"/>
      <c r="D9" s="6"/>
      <c r="E9" s="6"/>
      <c r="F9" s="6"/>
      <c r="G9" s="6"/>
      <c r="H9" s="6"/>
      <c r="I9" s="6"/>
      <c r="J9" s="8"/>
      <c r="K9" s="13"/>
      <c r="L9" s="21"/>
      <c r="M9" s="2"/>
      <c r="N9" s="2"/>
      <c r="O9" s="2"/>
      <c r="P9" s="3" t="s">
        <v>0</v>
      </c>
      <c r="Q9" s="2"/>
      <c r="R9" s="2"/>
      <c r="S9" s="2"/>
    </row>
    <row r="10" spans="1:19" ht="19.5" customHeight="1">
      <c r="A10" s="42" t="s">
        <v>15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23" t="s">
        <v>20</v>
      </c>
      <c r="M10" s="2"/>
      <c r="N10" s="2"/>
      <c r="O10" s="2"/>
      <c r="P10" s="2"/>
      <c r="Q10" s="2"/>
      <c r="R10" s="2"/>
      <c r="S10" s="2"/>
    </row>
    <row r="11" spans="1:19" ht="19.5" customHeight="1">
      <c r="A11" s="20" t="s">
        <v>1</v>
      </c>
      <c r="B11" s="5">
        <v>14631.7</v>
      </c>
      <c r="C11" s="6">
        <v>343.1446018932799</v>
      </c>
      <c r="D11" s="6">
        <v>49.5201898916631</v>
      </c>
      <c r="E11" s="6">
        <v>185.533987030075</v>
      </c>
      <c r="F11" s="6"/>
      <c r="G11" s="6" t="s">
        <v>0</v>
      </c>
      <c r="H11" s="6"/>
      <c r="I11" s="6"/>
      <c r="J11" s="8"/>
      <c r="K11" s="13"/>
      <c r="L11" s="21"/>
      <c r="M11" s="2"/>
      <c r="N11" s="2"/>
      <c r="O11" s="2"/>
      <c r="P11" s="2"/>
      <c r="Q11" s="2"/>
      <c r="R11" s="2"/>
      <c r="S11" s="2"/>
    </row>
    <row r="12" spans="1:19" ht="19.5" customHeight="1">
      <c r="A12" s="22" t="s">
        <v>7</v>
      </c>
      <c r="B12" s="5">
        <v>100</v>
      </c>
      <c r="C12" s="6">
        <f aca="true" t="shared" si="1" ref="C12:E13">C$11</f>
        <v>343.1446018932799</v>
      </c>
      <c r="D12" s="6">
        <f t="shared" si="1"/>
        <v>49.5201898916631</v>
      </c>
      <c r="E12" s="6">
        <f t="shared" si="1"/>
        <v>185.533987030075</v>
      </c>
      <c r="F12" s="9">
        <v>50</v>
      </c>
      <c r="G12" s="12">
        <f>B12*C12</f>
        <v>34314.46018932799</v>
      </c>
      <c r="H12" s="12">
        <f>B12*D12</f>
        <v>4952.01898916631</v>
      </c>
      <c r="I12" s="39">
        <f>F12*E12</f>
        <v>9276.69935150375</v>
      </c>
      <c r="J12" s="12">
        <f>G12-H12-I12</f>
        <v>20085.74184865793</v>
      </c>
      <c r="K12" s="15">
        <f>(J6-J12)/J6</f>
        <v>0.3144573347342659</v>
      </c>
      <c r="L12" s="24" t="s">
        <v>16</v>
      </c>
      <c r="M12" s="2"/>
      <c r="N12" s="2"/>
      <c r="O12" s="2"/>
      <c r="P12" s="2"/>
      <c r="Q12" s="2"/>
      <c r="R12" s="2"/>
      <c r="S12" s="2"/>
    </row>
    <row r="13" spans="1:19" ht="19.5" customHeight="1">
      <c r="A13" s="22" t="s">
        <v>8</v>
      </c>
      <c r="B13" s="5">
        <f>B11-B12</f>
        <v>14531.7</v>
      </c>
      <c r="C13" s="6">
        <f t="shared" si="1"/>
        <v>343.1446018932799</v>
      </c>
      <c r="D13" s="6">
        <f t="shared" si="1"/>
        <v>49.5201898916631</v>
      </c>
      <c r="E13" s="6">
        <f t="shared" si="1"/>
        <v>185.533987030075</v>
      </c>
      <c r="F13" s="6"/>
      <c r="G13" s="12">
        <f>B13*C13</f>
        <v>4986474.411332576</v>
      </c>
      <c r="H13" s="12">
        <f>B13*D13</f>
        <v>719612.5434486807</v>
      </c>
      <c r="I13" s="6"/>
      <c r="J13" s="12">
        <f>G13-H13</f>
        <v>4266861.867883895</v>
      </c>
      <c r="K13" s="15">
        <f>(J7-J13)/J7</f>
        <v>-0.0021639405074904707</v>
      </c>
      <c r="L13" s="24" t="s">
        <v>17</v>
      </c>
      <c r="M13" s="2"/>
      <c r="N13" s="2"/>
      <c r="O13" s="2"/>
      <c r="P13" s="2"/>
      <c r="Q13" s="2"/>
      <c r="R13" s="2"/>
      <c r="S13" s="2"/>
    </row>
    <row r="14" spans="1:19" ht="19.5" customHeight="1" thickBot="1">
      <c r="A14" s="25" t="s">
        <v>2</v>
      </c>
      <c r="B14" s="26">
        <f>B12+B13</f>
        <v>14631.7</v>
      </c>
      <c r="C14" s="27"/>
      <c r="D14" s="27"/>
      <c r="E14" s="27"/>
      <c r="F14" s="27"/>
      <c r="G14" s="28">
        <f>SUM(G12:G13)</f>
        <v>5020788.871521903</v>
      </c>
      <c r="H14" s="28">
        <f>SUM(H12:H13)</f>
        <v>724564.562437847</v>
      </c>
      <c r="I14" s="29"/>
      <c r="J14" s="28">
        <f>SUM(J12:J13)</f>
        <v>4286947.609732552</v>
      </c>
      <c r="K14" s="30">
        <f>(J8-J14)/J8</f>
        <v>-5.4626092985847046E-11</v>
      </c>
      <c r="L14" s="31" t="s">
        <v>18</v>
      </c>
      <c r="M14" s="2"/>
      <c r="N14" s="2"/>
      <c r="O14" s="2"/>
      <c r="P14" s="2"/>
      <c r="Q14" s="2"/>
      <c r="R14" s="2"/>
      <c r="S14" s="2"/>
    </row>
    <row r="15" spans="1:19" ht="15" thickBot="1">
      <c r="A15" s="2"/>
      <c r="B15" s="2"/>
      <c r="C15" s="2"/>
      <c r="D15" s="4" t="s">
        <v>0</v>
      </c>
      <c r="E15" s="4"/>
      <c r="F15" s="4"/>
      <c r="G15" s="2"/>
      <c r="H15" s="4" t="s">
        <v>0</v>
      </c>
      <c r="I15" s="2"/>
      <c r="J15" s="4" t="s">
        <v>0</v>
      </c>
      <c r="K15" s="2"/>
      <c r="L15" s="32"/>
      <c r="M15" s="2"/>
      <c r="N15" s="2"/>
      <c r="O15" s="2"/>
      <c r="P15" s="2"/>
      <c r="Q15" s="2"/>
      <c r="R15" s="2"/>
      <c r="S15" s="2"/>
    </row>
    <row r="16" spans="1:19" ht="19.5" customHeight="1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3"/>
      <c r="M16" s="2"/>
      <c r="N16" s="2"/>
      <c r="O16" s="2"/>
      <c r="P16" s="2"/>
      <c r="Q16" s="2"/>
      <c r="R16" s="2"/>
      <c r="S16" s="2"/>
    </row>
    <row r="17" spans="1:19" ht="19.5" customHeight="1">
      <c r="A17" s="20" t="s">
        <v>1</v>
      </c>
      <c r="B17" s="5">
        <v>14631.7</v>
      </c>
      <c r="C17" s="6">
        <v>343.14460189328</v>
      </c>
      <c r="D17" s="6">
        <v>50.154203682657</v>
      </c>
      <c r="E17" s="6">
        <v>185.533987030075</v>
      </c>
      <c r="F17" s="6"/>
      <c r="G17" s="7" t="s">
        <v>0</v>
      </c>
      <c r="H17" s="8"/>
      <c r="I17" s="8"/>
      <c r="J17" s="8"/>
      <c r="K17" s="13"/>
      <c r="L17" s="21"/>
      <c r="M17" s="2"/>
      <c r="N17" s="2"/>
      <c r="O17" s="2"/>
      <c r="P17" s="2"/>
      <c r="Q17" s="2"/>
      <c r="R17" s="2"/>
      <c r="S17" s="2"/>
    </row>
    <row r="18" spans="1:19" ht="19.5" customHeight="1">
      <c r="A18" s="22" t="s">
        <v>7</v>
      </c>
      <c r="B18" s="5">
        <v>400</v>
      </c>
      <c r="C18" s="6">
        <f aca="true" t="shared" si="2" ref="C18:E19">C$17</f>
        <v>343.14460189328</v>
      </c>
      <c r="D18" s="6">
        <f t="shared" si="2"/>
        <v>50.154203682657</v>
      </c>
      <c r="E18" s="6">
        <f t="shared" si="2"/>
        <v>185.533987030075</v>
      </c>
      <c r="F18" s="9">
        <v>0</v>
      </c>
      <c r="G18" s="12">
        <f>B18*C18</f>
        <v>137257.84075731202</v>
      </c>
      <c r="H18" s="12">
        <f>B18*D18</f>
        <v>20061.6814730628</v>
      </c>
      <c r="I18" s="10">
        <f>F18*E18</f>
        <v>0</v>
      </c>
      <c r="J18" s="12">
        <f>G18-H18-I18</f>
        <v>117196.15928424922</v>
      </c>
      <c r="K18" s="14" t="s">
        <v>14</v>
      </c>
      <c r="L18" s="21"/>
      <c r="M18" s="2"/>
      <c r="N18" s="2"/>
      <c r="O18" s="2"/>
      <c r="P18" s="2"/>
      <c r="Q18" s="2"/>
      <c r="R18" s="2"/>
      <c r="S18" s="2"/>
    </row>
    <row r="19" spans="1:19" ht="19.5" customHeight="1">
      <c r="A19" s="22" t="s">
        <v>8</v>
      </c>
      <c r="B19" s="5">
        <f>B17-B18</f>
        <v>14231.7</v>
      </c>
      <c r="C19" s="6">
        <f t="shared" si="2"/>
        <v>343.14460189328</v>
      </c>
      <c r="D19" s="6">
        <f t="shared" si="2"/>
        <v>50.154203682657</v>
      </c>
      <c r="E19" s="6">
        <f t="shared" si="2"/>
        <v>185.533987030075</v>
      </c>
      <c r="F19" s="6"/>
      <c r="G19" s="12">
        <f>B19*C19</f>
        <v>4883531.030764594</v>
      </c>
      <c r="H19" s="12">
        <f>B19*D19</f>
        <v>713779.5805504697</v>
      </c>
      <c r="I19" s="6"/>
      <c r="J19" s="12">
        <f>G19-H19</f>
        <v>4169751.4502141243</v>
      </c>
      <c r="K19" s="14" t="s">
        <v>14</v>
      </c>
      <c r="L19" s="21"/>
      <c r="M19" s="2"/>
      <c r="N19" s="2"/>
      <c r="O19" s="2"/>
      <c r="P19" s="2"/>
      <c r="Q19" s="2"/>
      <c r="R19" s="2"/>
      <c r="S19" s="2"/>
    </row>
    <row r="20" spans="1:19" ht="19.5" customHeight="1">
      <c r="A20" s="20" t="s">
        <v>2</v>
      </c>
      <c r="B20" s="5">
        <f>B18+B19</f>
        <v>14631.7</v>
      </c>
      <c r="C20" s="11"/>
      <c r="D20" s="11"/>
      <c r="E20" s="11"/>
      <c r="F20" s="11"/>
      <c r="G20" s="12">
        <f>SUM(G18:G19)</f>
        <v>5020788.871521906</v>
      </c>
      <c r="H20" s="12">
        <f>SUM(H18:H19)</f>
        <v>733841.2620235325</v>
      </c>
      <c r="I20" s="6"/>
      <c r="J20" s="12">
        <f>SUM(J18:J19)</f>
        <v>4286947.609498373</v>
      </c>
      <c r="K20" s="14" t="s">
        <v>14</v>
      </c>
      <c r="L20" s="21"/>
      <c r="M20" s="2"/>
      <c r="N20" s="2"/>
      <c r="O20" s="2"/>
      <c r="P20" s="2"/>
      <c r="Q20" s="2"/>
      <c r="R20" s="2"/>
      <c r="S20" s="2"/>
    </row>
    <row r="21" spans="1:19" ht="4.5" customHeight="1">
      <c r="A21" s="22"/>
      <c r="B21" s="8"/>
      <c r="C21" s="6"/>
      <c r="D21" s="6"/>
      <c r="E21" s="6"/>
      <c r="F21" s="6"/>
      <c r="G21" s="6"/>
      <c r="H21" s="6"/>
      <c r="I21" s="6"/>
      <c r="J21" s="8"/>
      <c r="K21" s="13"/>
      <c r="L21" s="21"/>
      <c r="M21" s="2"/>
      <c r="N21" s="2"/>
      <c r="O21" s="2"/>
      <c r="P21" s="2"/>
      <c r="Q21" s="2"/>
      <c r="R21" s="2"/>
      <c r="S21" s="2"/>
    </row>
    <row r="22" spans="1:19" ht="19.5" customHeight="1">
      <c r="A22" s="42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23" t="s">
        <v>21</v>
      </c>
      <c r="M22" s="2"/>
      <c r="N22" s="2"/>
      <c r="O22" s="2"/>
      <c r="P22" s="2"/>
      <c r="Q22" s="2"/>
      <c r="R22" s="2"/>
      <c r="S22" s="2"/>
    </row>
    <row r="23" spans="1:19" ht="19.5" customHeight="1">
      <c r="A23" s="20" t="s">
        <v>1</v>
      </c>
      <c r="B23" s="5">
        <v>14631.7</v>
      </c>
      <c r="C23" s="6">
        <v>343.1446018932799</v>
      </c>
      <c r="D23" s="6">
        <v>48.8861761006691</v>
      </c>
      <c r="E23" s="6">
        <v>185.5339870300752</v>
      </c>
      <c r="F23" s="6"/>
      <c r="G23" s="6" t="s">
        <v>0</v>
      </c>
      <c r="H23" s="6"/>
      <c r="I23" s="6"/>
      <c r="J23" s="8"/>
      <c r="K23" s="13"/>
      <c r="L23" s="34"/>
      <c r="M23" s="2"/>
      <c r="N23" s="2"/>
      <c r="O23" s="2"/>
      <c r="P23" s="2"/>
      <c r="Q23" s="2"/>
      <c r="R23" s="2"/>
      <c r="S23" s="2"/>
    </row>
    <row r="24" spans="1:19" ht="19.5" customHeight="1">
      <c r="A24" s="22" t="s">
        <v>7</v>
      </c>
      <c r="B24" s="5">
        <v>400</v>
      </c>
      <c r="C24" s="6">
        <f aca="true" t="shared" si="3" ref="C24:E25">C$23</f>
        <v>343.1446018932799</v>
      </c>
      <c r="D24" s="6">
        <f t="shared" si="3"/>
        <v>48.8861761006691</v>
      </c>
      <c r="E24" s="6">
        <f t="shared" si="3"/>
        <v>185.5339870300752</v>
      </c>
      <c r="F24" s="9">
        <v>100</v>
      </c>
      <c r="G24" s="12">
        <f>B24*C24</f>
        <v>137257.84075731196</v>
      </c>
      <c r="H24" s="12">
        <f>B24*D24</f>
        <v>19554.47044026764</v>
      </c>
      <c r="I24" s="39">
        <f>F24*E24</f>
        <v>18553.39870300752</v>
      </c>
      <c r="J24" s="12">
        <f>G24-H24-I24</f>
        <v>99149.9716140368</v>
      </c>
      <c r="K24" s="15">
        <f>(J18-J24)/J18</f>
        <v>0.15398275660589653</v>
      </c>
      <c r="L24" s="24" t="s">
        <v>28</v>
      </c>
      <c r="M24" s="2"/>
      <c r="N24" s="2"/>
      <c r="O24" s="2"/>
      <c r="P24" s="2"/>
      <c r="Q24" s="2"/>
      <c r="R24" s="2"/>
      <c r="S24" s="2"/>
    </row>
    <row r="25" spans="1:19" ht="19.5" customHeight="1">
      <c r="A25" s="22" t="s">
        <v>8</v>
      </c>
      <c r="B25" s="5">
        <f>B23-B24</f>
        <v>14231.7</v>
      </c>
      <c r="C25" s="6">
        <f t="shared" si="3"/>
        <v>343.1446018932799</v>
      </c>
      <c r="D25" s="6">
        <f t="shared" si="3"/>
        <v>48.8861761006691</v>
      </c>
      <c r="E25" s="6">
        <f t="shared" si="3"/>
        <v>185.5339870300752</v>
      </c>
      <c r="F25" s="6"/>
      <c r="G25" s="12">
        <f>B25*C25</f>
        <v>4883531.030764592</v>
      </c>
      <c r="H25" s="12">
        <f>B25*D25</f>
        <v>695733.3924118924</v>
      </c>
      <c r="I25" s="6"/>
      <c r="J25" s="12">
        <f>G25-H25</f>
        <v>4187797.6383526996</v>
      </c>
      <c r="K25" s="15">
        <f>(J19-J25)/J19</f>
        <v>-0.004327881014981981</v>
      </c>
      <c r="L25" s="24" t="s">
        <v>17</v>
      </c>
      <c r="M25" s="2"/>
      <c r="N25" s="2"/>
      <c r="O25" s="2"/>
      <c r="P25" s="2"/>
      <c r="Q25" s="2"/>
      <c r="R25" s="2"/>
      <c r="S25" s="2"/>
    </row>
    <row r="26" spans="1:19" ht="19.5" customHeight="1" thickBot="1">
      <c r="A26" s="25" t="s">
        <v>2</v>
      </c>
      <c r="B26" s="26">
        <f>B24+B25</f>
        <v>14631.7</v>
      </c>
      <c r="C26" s="27"/>
      <c r="D26" s="27"/>
      <c r="E26" s="27"/>
      <c r="F26" s="27"/>
      <c r="G26" s="28">
        <f>SUM(G24:G25)</f>
        <v>5020788.871521904</v>
      </c>
      <c r="H26" s="28">
        <f>SUM(H24:H25)</f>
        <v>715287.86285216</v>
      </c>
      <c r="I26" s="29"/>
      <c r="J26" s="28">
        <f>SUM(J24:J25)</f>
        <v>4286947.609966736</v>
      </c>
      <c r="K26" s="30">
        <f>(J20-J26)/J20</f>
        <v>-1.0925327220210725E-10</v>
      </c>
      <c r="L26" s="31" t="s">
        <v>18</v>
      </c>
      <c r="M26" s="2"/>
      <c r="N26" s="2"/>
      <c r="O26" s="2"/>
      <c r="P26" s="2"/>
      <c r="Q26" s="2"/>
      <c r="R26" s="2"/>
      <c r="S26" s="2"/>
    </row>
    <row r="27" spans="1:19" ht="54.75" customHeight="1" thickBot="1">
      <c r="A27" s="2"/>
      <c r="B27" s="35" t="s">
        <v>24</v>
      </c>
      <c r="C27" s="36" t="s">
        <v>23</v>
      </c>
      <c r="D27" s="37" t="s">
        <v>25</v>
      </c>
      <c r="E27" s="38" t="s">
        <v>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sheetProtection/>
  <mergeCells count="5">
    <mergeCell ref="A4:K4"/>
    <mergeCell ref="A10:K10"/>
    <mergeCell ref="A16:K16"/>
    <mergeCell ref="A22:K22"/>
    <mergeCell ref="I1:L1"/>
  </mergeCells>
  <printOptions/>
  <pageMargins left="0.45" right="0.45" top="0.5" bottom="0.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Bernstein, Jared</cp:lastModifiedBy>
  <cp:lastPrinted>2015-04-28T14:47:31Z</cp:lastPrinted>
  <dcterms:created xsi:type="dcterms:W3CDTF">2007-03-21T19:37:11Z</dcterms:created>
  <dcterms:modified xsi:type="dcterms:W3CDTF">2015-04-30T20:13:22Z</dcterms:modified>
  <cp:category/>
  <cp:version/>
  <cp:contentType/>
  <cp:contentStatus/>
</cp:coreProperties>
</file>