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loncorp-my.sharepoint.com/personal/alvamm_exelonds_com/Documents/ACE/2021/"/>
    </mc:Choice>
  </mc:AlternateContent>
  <xr:revisionPtr revIDLastSave="0" documentId="8_{D084D30D-72F0-4C4F-917E-D96296C83B0F}" xr6:coauthVersionLast="45" xr6:coauthVersionMax="45" xr10:uidLastSave="{00000000-0000-0000-0000-000000000000}"/>
  <bookViews>
    <workbookView xWindow="1440" yWindow="1440" windowWidth="14400" windowHeight="7360" xr2:uid="{0BE62EE9-A4C3-4123-A4D2-20AB8D23E026}"/>
  </bookViews>
  <sheets>
    <sheet name="ADIT Supplemental Sup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7" i="1" l="1"/>
  <c r="B95" i="1"/>
  <c r="K95" i="1"/>
  <c r="J95" i="1"/>
  <c r="I95" i="1"/>
  <c r="H95" i="1"/>
  <c r="F95" i="1"/>
  <c r="B80" i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F75" i="1"/>
  <c r="F55" i="1"/>
  <c r="B11" i="1"/>
  <c r="B12" i="1" s="1"/>
  <c r="B13" i="1" s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l="1"/>
  <c r="B37" i="1" s="1"/>
  <c r="B38" i="1" s="1"/>
  <c r="B39" i="1" s="1"/>
  <c r="B40" i="1" l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5" i="1" s="1"/>
  <c r="B59" i="1" s="1"/>
  <c r="B60" i="1" s="1"/>
  <c r="B61" i="1" s="1"/>
  <c r="B62" i="1" s="1"/>
  <c r="B63" i="1" s="1"/>
  <c r="B64" i="1" s="1"/>
  <c r="B65" i="1" s="1"/>
  <c r="B67" i="1" s="1"/>
  <c r="B68" i="1" s="1"/>
  <c r="B69" i="1" s="1"/>
  <c r="B70" i="1" s="1"/>
  <c r="B71" i="1" s="1"/>
  <c r="B72" i="1" s="1"/>
  <c r="B73" i="1" s="1"/>
  <c r="B75" i="1" s="1"/>
  <c r="B78" i="1" s="1"/>
  <c r="B79" i="1" s="1"/>
  <c r="D102" i="1" l="1"/>
  <c r="D106" i="1" s="1"/>
  <c r="M95" i="1"/>
  <c r="I93" i="1"/>
  <c r="J93" i="1" s="1"/>
  <c r="I92" i="1"/>
  <c r="J92" i="1" s="1"/>
  <c r="I91" i="1"/>
  <c r="J91" i="1" s="1"/>
  <c r="H91" i="1"/>
  <c r="I90" i="1"/>
  <c r="H90" i="1"/>
  <c r="H89" i="1"/>
  <c r="I89" i="1"/>
  <c r="J89" i="1" s="1"/>
  <c r="H88" i="1"/>
  <c r="I88" i="1"/>
  <c r="J88" i="1" s="1"/>
  <c r="I87" i="1"/>
  <c r="J87" i="1" s="1"/>
  <c r="I86" i="1"/>
  <c r="H86" i="1"/>
  <c r="H85" i="1"/>
  <c r="I85" i="1"/>
  <c r="J85" i="1" s="1"/>
  <c r="I84" i="1"/>
  <c r="J84" i="1" s="1"/>
  <c r="I83" i="1"/>
  <c r="J83" i="1" s="1"/>
  <c r="I82" i="1"/>
  <c r="H82" i="1"/>
  <c r="H81" i="1"/>
  <c r="I81" i="1"/>
  <c r="J81" i="1" s="1"/>
  <c r="I80" i="1"/>
  <c r="J80" i="1" s="1"/>
  <c r="H79" i="1"/>
  <c r="I79" i="1"/>
  <c r="J79" i="1" s="1"/>
  <c r="M75" i="1"/>
  <c r="I73" i="1"/>
  <c r="I72" i="1"/>
  <c r="I70" i="1"/>
  <c r="I69" i="1"/>
  <c r="I68" i="1"/>
  <c r="I67" i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I53" i="1"/>
  <c r="J53" i="1" s="1"/>
  <c r="H53" i="1"/>
  <c r="I52" i="1"/>
  <c r="J52" i="1" s="1"/>
  <c r="I51" i="1"/>
  <c r="J51" i="1" s="1"/>
  <c r="I50" i="1"/>
  <c r="I49" i="1"/>
  <c r="I48" i="1"/>
  <c r="J47" i="1"/>
  <c r="H47" i="1"/>
  <c r="I46" i="1"/>
  <c r="J46" i="1" s="1"/>
  <c r="I45" i="1"/>
  <c r="J45" i="1" s="1"/>
  <c r="I44" i="1"/>
  <c r="J44" i="1" s="1"/>
  <c r="H44" i="1"/>
  <c r="I43" i="1"/>
  <c r="J43" i="1" s="1"/>
  <c r="H43" i="1"/>
  <c r="I42" i="1"/>
  <c r="J42" i="1" s="1"/>
  <c r="H41" i="1"/>
  <c r="I40" i="1"/>
  <c r="J40" i="1" s="1"/>
  <c r="I39" i="1"/>
  <c r="J39" i="1" s="1"/>
  <c r="H39" i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H31" i="1"/>
  <c r="I30" i="1"/>
  <c r="J30" i="1" s="1"/>
  <c r="H30" i="1"/>
  <c r="I29" i="1"/>
  <c r="J29" i="1" s="1"/>
  <c r="I28" i="1"/>
  <c r="J28" i="1" s="1"/>
  <c r="H28" i="1"/>
  <c r="I27" i="1"/>
  <c r="J27" i="1" s="1"/>
  <c r="H27" i="1"/>
  <c r="I26" i="1"/>
  <c r="J26" i="1" s="1"/>
  <c r="H25" i="1"/>
  <c r="I24" i="1"/>
  <c r="J24" i="1" s="1"/>
  <c r="H24" i="1"/>
  <c r="J23" i="1"/>
  <c r="H23" i="1"/>
  <c r="I22" i="1"/>
  <c r="J22" i="1" s="1"/>
  <c r="I21" i="1"/>
  <c r="J21" i="1" s="1"/>
  <c r="H20" i="1"/>
  <c r="I19" i="1"/>
  <c r="J19" i="1" s="1"/>
  <c r="I18" i="1"/>
  <c r="J18" i="1" s="1"/>
  <c r="H18" i="1"/>
  <c r="I17" i="1"/>
  <c r="J17" i="1" s="1"/>
  <c r="H16" i="1"/>
  <c r="I15" i="1"/>
  <c r="J15" i="1" s="1"/>
  <c r="H15" i="1"/>
  <c r="I14" i="1"/>
  <c r="J14" i="1" s="1"/>
  <c r="I13" i="1"/>
  <c r="J13" i="1" s="1"/>
  <c r="I12" i="1"/>
  <c r="J12" i="1" s="1"/>
  <c r="H12" i="1"/>
  <c r="I11" i="1"/>
  <c r="J11" i="1" s="1"/>
  <c r="F97" i="1"/>
  <c r="H75" i="1" l="1"/>
  <c r="M97" i="1"/>
  <c r="K47" i="1"/>
  <c r="K12" i="1"/>
  <c r="K23" i="1"/>
  <c r="K91" i="1"/>
  <c r="K44" i="1"/>
  <c r="K15" i="1"/>
  <c r="K18" i="1"/>
  <c r="K30" i="1"/>
  <c r="K43" i="1"/>
  <c r="K85" i="1"/>
  <c r="K31" i="1"/>
  <c r="K53" i="1"/>
  <c r="J72" i="1"/>
  <c r="K72" i="1" s="1"/>
  <c r="J67" i="1"/>
  <c r="K89" i="1"/>
  <c r="K28" i="1"/>
  <c r="K59" i="1"/>
  <c r="K79" i="1"/>
  <c r="J70" i="1"/>
  <c r="K70" i="1" s="1"/>
  <c r="K24" i="1"/>
  <c r="J68" i="1"/>
  <c r="K68" i="1" s="1"/>
  <c r="J48" i="1"/>
  <c r="K48" i="1" s="1"/>
  <c r="J69" i="1"/>
  <c r="K69" i="1" s="1"/>
  <c r="K81" i="1"/>
  <c r="J49" i="1"/>
  <c r="K49" i="1" s="1"/>
  <c r="J73" i="1"/>
  <c r="K73" i="1" s="1"/>
  <c r="K88" i="1"/>
  <c r="K27" i="1"/>
  <c r="K39" i="1"/>
  <c r="H17" i="1"/>
  <c r="K17" i="1" s="1"/>
  <c r="I20" i="1"/>
  <c r="J20" i="1" s="1"/>
  <c r="I25" i="1"/>
  <c r="J25" i="1" s="1"/>
  <c r="H33" i="1"/>
  <c r="K33" i="1" s="1"/>
  <c r="H35" i="1"/>
  <c r="K35" i="1" s="1"/>
  <c r="H38" i="1"/>
  <c r="K38" i="1" s="1"/>
  <c r="I41" i="1"/>
  <c r="J41" i="1" s="1"/>
  <c r="H46" i="1"/>
  <c r="K46" i="1" s="1"/>
  <c r="H14" i="1"/>
  <c r="K14" i="1" s="1"/>
  <c r="H22" i="1"/>
  <c r="K22" i="1" s="1"/>
  <c r="H51" i="1"/>
  <c r="K51" i="1" s="1"/>
  <c r="I71" i="1"/>
  <c r="I75" i="1" s="1"/>
  <c r="H83" i="1"/>
  <c r="K83" i="1" s="1"/>
  <c r="H87" i="1"/>
  <c r="K87" i="1" s="1"/>
  <c r="H11" i="1"/>
  <c r="K11" i="1" s="1"/>
  <c r="H19" i="1"/>
  <c r="K19" i="1" s="1"/>
  <c r="H78" i="1"/>
  <c r="H84" i="1"/>
  <c r="K84" i="1" s="1"/>
  <c r="H93" i="1"/>
  <c r="K93" i="1" s="1"/>
  <c r="H29" i="1"/>
  <c r="K29" i="1" s="1"/>
  <c r="H32" i="1"/>
  <c r="K32" i="1" s="1"/>
  <c r="H34" i="1"/>
  <c r="K34" i="1" s="1"/>
  <c r="H37" i="1"/>
  <c r="K37" i="1" s="1"/>
  <c r="H40" i="1"/>
  <c r="K40" i="1" s="1"/>
  <c r="H45" i="1"/>
  <c r="K45" i="1" s="1"/>
  <c r="I78" i="1"/>
  <c r="H13" i="1"/>
  <c r="K13" i="1" s="1"/>
  <c r="I16" i="1"/>
  <c r="J16" i="1" s="1"/>
  <c r="H21" i="1"/>
  <c r="K21" i="1" s="1"/>
  <c r="H26" i="1"/>
  <c r="K26" i="1" s="1"/>
  <c r="H36" i="1"/>
  <c r="K36" i="1" s="1"/>
  <c r="H42" i="1"/>
  <c r="K42" i="1" s="1"/>
  <c r="H10" i="1"/>
  <c r="I10" i="1"/>
  <c r="H92" i="1"/>
  <c r="K92" i="1" s="1"/>
  <c r="J50" i="1"/>
  <c r="K50" i="1" s="1"/>
  <c r="H52" i="1"/>
  <c r="K52" i="1" s="1"/>
  <c r="H80" i="1"/>
  <c r="K80" i="1" s="1"/>
  <c r="J82" i="1"/>
  <c r="K82" i="1" s="1"/>
  <c r="J86" i="1"/>
  <c r="K86" i="1" s="1"/>
  <c r="J90" i="1"/>
  <c r="K90" i="1" s="1"/>
  <c r="K67" i="1" l="1"/>
  <c r="I55" i="1"/>
  <c r="H55" i="1"/>
  <c r="K20" i="1"/>
  <c r="K16" i="1"/>
  <c r="K25" i="1"/>
  <c r="J71" i="1"/>
  <c r="K71" i="1" s="1"/>
  <c r="K75" i="1" s="1"/>
  <c r="J10" i="1"/>
  <c r="J55" i="1" s="1"/>
  <c r="J78" i="1"/>
  <c r="K41" i="1"/>
  <c r="O75" i="1" l="1"/>
  <c r="J75" i="1"/>
  <c r="J97" i="1" s="1"/>
  <c r="I97" i="1"/>
  <c r="K10" i="1"/>
  <c r="H97" i="1"/>
  <c r="K78" i="1"/>
  <c r="O95" i="1" s="1"/>
  <c r="K55" i="1" l="1"/>
  <c r="O55" i="1" s="1"/>
  <c r="K97" i="1" l="1"/>
  <c r="O97" i="1" s="1"/>
</calcChain>
</file>

<file path=xl/sharedStrings.xml><?xml version="1.0" encoding="utf-8"?>
<sst xmlns="http://schemas.openxmlformats.org/spreadsheetml/2006/main" count="175" uniqueCount="127">
  <si>
    <t>Atlantic City Electric ("ACE")</t>
  </si>
  <si>
    <t>Line</t>
  </si>
  <si>
    <t>Detailed Description</t>
  </si>
  <si>
    <t>Description</t>
  </si>
  <si>
    <t>Total
ADIT</t>
  </si>
  <si>
    <t>FERC Account 190 - Non-Current</t>
  </si>
  <si>
    <t>Accrued Liability - Benefits</t>
  </si>
  <si>
    <t>Accrued Benefits</t>
  </si>
  <si>
    <t>Accrued Liability - Bodily Injuries</t>
  </si>
  <si>
    <t>Accrued Worker's Compensation</t>
  </si>
  <si>
    <t>Accrued Liability - Bonuses &amp; Incentives</t>
  </si>
  <si>
    <t>Accrued Bonuses &amp; Incentives</t>
  </si>
  <si>
    <t>Accrued Liability - Environmental</t>
  </si>
  <si>
    <t>Accrued Environmental Liability</t>
  </si>
  <si>
    <t>Accrued Liability - Legal</t>
  </si>
  <si>
    <t>Accrued Liability - Other</t>
  </si>
  <si>
    <t>Accrued Other Expenses</t>
  </si>
  <si>
    <t>Accrued Liability - Other Incentive Plans</t>
  </si>
  <si>
    <t>Accrued Liability - Payroll Taxes AIP</t>
  </si>
  <si>
    <t>Accrued Payroll Taxes - AIP</t>
  </si>
  <si>
    <t>Accrued Liability - Retention</t>
  </si>
  <si>
    <t>Accrued Retention</t>
  </si>
  <si>
    <t>Accrued Liability - Severance</t>
  </si>
  <si>
    <t>Accrued Severance</t>
  </si>
  <si>
    <t>Accrued Liability - Unbilled Deferral</t>
  </si>
  <si>
    <t>Unbilled Deferral Liability</t>
  </si>
  <si>
    <t>Accrued Liability - Vacation</t>
  </si>
  <si>
    <t>Accrued Vacation</t>
  </si>
  <si>
    <t>Accrued Liability - Worker's Compensation</t>
  </si>
  <si>
    <t>Accrued State Income Taxes</t>
  </si>
  <si>
    <t>State Income Taxes</t>
  </si>
  <si>
    <t>Allowance for Doubtful Accounts</t>
  </si>
  <si>
    <t>ASC 712 OPEB Obligation</t>
  </si>
  <si>
    <t>Accrued OPEB</t>
  </si>
  <si>
    <t>Asset Retirement Obligation</t>
  </si>
  <si>
    <t>Deferred Compensation Plan</t>
  </si>
  <si>
    <t>Deferred Compensation</t>
  </si>
  <si>
    <t>Deferred Revenue</t>
  </si>
  <si>
    <t>FASB 112 Liability</t>
  </si>
  <si>
    <t>Non-Pension Post Retirement Benefit Obligation</t>
  </si>
  <si>
    <t>Other Deferred Credits</t>
  </si>
  <si>
    <t>Pension Obligation</t>
  </si>
  <si>
    <t>Prepaid Taxes</t>
  </si>
  <si>
    <t>Regulatory Liability</t>
  </si>
  <si>
    <t>Regulatory Liability - Deferred MTC Tax Revenue</t>
  </si>
  <si>
    <t>Regulatory Liability - DRI Over Recovery</t>
  </si>
  <si>
    <t>Regulatory Liability - Generation Deferral</t>
  </si>
  <si>
    <t>Regulatory Liability - NJ Lifeline</t>
  </si>
  <si>
    <t>Regulatory Liability - Other</t>
  </si>
  <si>
    <t>Regulatory Liability - SBC Unbilled Deferral</t>
  </si>
  <si>
    <t>Regulatory Liability - Solar Renewable Energy</t>
  </si>
  <si>
    <t>Regulatory Liability - Transmission Unbilled Deferral</t>
  </si>
  <si>
    <t>Regulatory Liability - Uncollectible Deferral</t>
  </si>
  <si>
    <t>Regulatory Liability - Universal Service Fund</t>
  </si>
  <si>
    <t>Sales &amp; Use Tax Reserve</t>
  </si>
  <si>
    <t>Accrued SERP</t>
  </si>
  <si>
    <t>Supplemental Management Retirement Plan</t>
  </si>
  <si>
    <t>Charitable Contribution Carryforward</t>
  </si>
  <si>
    <t>Charitable Contribution Carryforward - Federal</t>
  </si>
  <si>
    <t>State Net Operating Loss Carryforward</t>
  </si>
  <si>
    <t>NJ AMA Credit</t>
  </si>
  <si>
    <t>Unamortized Investment Tax Credits</t>
  </si>
  <si>
    <t>Unamortized Investment Tax Credit</t>
  </si>
  <si>
    <t>Other 190</t>
  </si>
  <si>
    <t>FAS 109 - Regulatory Liability</t>
  </si>
  <si>
    <t>Total FERC Account 190</t>
  </si>
  <si>
    <t>FERC Account 282 - Property</t>
  </si>
  <si>
    <t>Powertax Plant - Fed</t>
  </si>
  <si>
    <t>Plant Deferred Taxes - FAS 109</t>
  </si>
  <si>
    <t>Powertax CIAC - Fed</t>
  </si>
  <si>
    <t>CIAC</t>
  </si>
  <si>
    <t>Powertax AFUDC Equity - Fed</t>
  </si>
  <si>
    <t>AFUDC Equity</t>
  </si>
  <si>
    <t>Powertax Flow-through - Fed</t>
  </si>
  <si>
    <t>Plant Deferred Taxes - Flow-through</t>
  </si>
  <si>
    <t>Non Powertax Plant - Fed</t>
  </si>
  <si>
    <t>Non Powertax CWIP - Fed</t>
  </si>
  <si>
    <t>Non Powertax AFUDC Equity CWIP - Fed</t>
  </si>
  <si>
    <t>Powertax Plant - NJ</t>
  </si>
  <si>
    <t>Powertax CIAC - NJ</t>
  </si>
  <si>
    <t>Powertax AFUDC Equity - NJ</t>
  </si>
  <si>
    <t>Powertax Flow-through - NJ</t>
  </si>
  <si>
    <t>Non Powertax Plant - NJ</t>
  </si>
  <si>
    <t>Non Powertax CWIP - NJ</t>
  </si>
  <si>
    <t>Non Powertax AFUDC Equity CWIP - NJ</t>
  </si>
  <si>
    <t>Total FERC Account 282</t>
  </si>
  <si>
    <t>FERC Account 283 - Non-Current</t>
  </si>
  <si>
    <t>Allowance for Excess Material</t>
  </si>
  <si>
    <t>Materials Reserve</t>
  </si>
  <si>
    <t>Deferred Cloud Implementation Costs</t>
  </si>
  <si>
    <t>Other Deferred Debits</t>
  </si>
  <si>
    <t>Pension Asset</t>
  </si>
  <si>
    <t>Regulatory Asset - Accrued Vacation</t>
  </si>
  <si>
    <t>Regulatory Asset</t>
  </si>
  <si>
    <t>Regulatory Asset - Asset Retirement Obligation</t>
  </si>
  <si>
    <t>Regulatory Asset - Clean Energy Deferral</t>
  </si>
  <si>
    <t>Regulatory Asset - Electric Transmission Formula True-up</t>
  </si>
  <si>
    <t>Regulatory Asset - FERC Transmission True-up</t>
  </si>
  <si>
    <t>Regulatory Asset - NGC Deferral</t>
  </si>
  <si>
    <t>Regulatory Asset - NJ Base Rates</t>
  </si>
  <si>
    <t>Regulatory Asset - Other</t>
  </si>
  <si>
    <t>Regulatory Asset - RSCP Deferral</t>
  </si>
  <si>
    <t>Regulatory Asset - Solar Renewable Energy</t>
  </si>
  <si>
    <t>Regulatory Asset - Storm Deferral</t>
  </si>
  <si>
    <t>Regulatory Asset - Stranded Costs</t>
  </si>
  <si>
    <t>Renewable Energy Credits</t>
  </si>
  <si>
    <t>Unamortized Loss on Reacquired Debt</t>
  </si>
  <si>
    <t>Total FERC Account 283</t>
  </si>
  <si>
    <t>Grand Total</t>
  </si>
  <si>
    <t>Marginal Tax Rates</t>
  </si>
  <si>
    <t>Federal</t>
  </si>
  <si>
    <t>Federal Tax on State Taxes</t>
  </si>
  <si>
    <t>New Jersey</t>
  </si>
  <si>
    <t>Other</t>
  </si>
  <si>
    <t>Total</t>
  </si>
  <si>
    <t>Accumulated Deferred Income Taxes (December 31, 2020)</t>
  </si>
  <si>
    <t>Accumulated Deferred Income Taxes Supplemental Work Paper</t>
  </si>
  <si>
    <t>FERC 
Form 1</t>
  </si>
  <si>
    <t>Difference</t>
  </si>
  <si>
    <t>For the Year Ended: December 31, 2020</t>
  </si>
  <si>
    <t>Gross Timing 
Difference</t>
  </si>
  <si>
    <t>ADIT
Federal</t>
  </si>
  <si>
    <t>ADIT
New Jersey</t>
  </si>
  <si>
    <t>Charitable Contribution Carryforward - NJ</t>
  </si>
  <si>
    <t>State Net Operating Loss Carryforward - NJ</t>
  </si>
  <si>
    <t>ADIT
Federal Tax on 
State taxes</t>
  </si>
  <si>
    <t>SERP Obligation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</si>
</sst>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/>
    <xf numFmtId="10" fontId="3" fillId="0" borderId="0" xfId="3" applyNumberFormat="1" applyFont="1" applyFill="1"/>
    <xf numFmtId="0" fontId="4" fillId="0" borderId="0" xfId="0" applyFont="1" applyFill="1" applyAlignment="1">
      <alignment horizontal="center"/>
    </xf>
    <xf numFmtId="164" fontId="3" fillId="0" borderId="0" xfId="2" applyNumberFormat="1" applyFont="1" applyFill="1"/>
    <xf numFmtId="165" fontId="3" fillId="0" borderId="0" xfId="1" applyNumberFormat="1" applyFont="1" applyFill="1"/>
    <xf numFmtId="44" fontId="3" fillId="0" borderId="0" xfId="0" applyNumberFormat="1" applyFont="1" applyFill="1"/>
    <xf numFmtId="164" fontId="4" fillId="0" borderId="1" xfId="2" applyNumberFormat="1" applyFont="1" applyFill="1" applyBorder="1"/>
    <xf numFmtId="164" fontId="3" fillId="0" borderId="0" xfId="0" applyNumberFormat="1" applyFont="1" applyFill="1"/>
    <xf numFmtId="0" fontId="5" fillId="0" borderId="0" xfId="0" applyFont="1" applyFill="1" applyAlignment="1">
      <alignment horizontal="center"/>
    </xf>
    <xf numFmtId="164" fontId="4" fillId="0" borderId="2" xfId="2" applyNumberFormat="1" applyFont="1" applyFill="1" applyBorder="1"/>
    <xf numFmtId="165" fontId="3" fillId="0" borderId="0" xfId="0" applyNumberFormat="1" applyFont="1" applyFill="1"/>
    <xf numFmtId="0" fontId="4" fillId="0" borderId="3" xfId="0" applyFont="1" applyFill="1" applyBorder="1"/>
    <xf numFmtId="43" fontId="3" fillId="0" borderId="0" xfId="0" applyNumberFormat="1" applyFont="1" applyFill="1"/>
    <xf numFmtId="10" fontId="4" fillId="0" borderId="1" xfId="0" applyNumberFormat="1" applyFont="1" applyFill="1" applyBorder="1"/>
    <xf numFmtId="41" fontId="3" fillId="0" borderId="0" xfId="0" applyNumberFormat="1" applyFont="1" applyFill="1"/>
    <xf numFmtId="0" fontId="3" fillId="0" borderId="0" xfId="0" applyFont="1" applyFill="1" applyBorder="1"/>
    <xf numFmtId="164" fontId="3" fillId="0" borderId="0" xfId="2" applyNumberFormat="1" applyFont="1" applyFill="1" applyBorder="1"/>
    <xf numFmtId="164" fontId="5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/>
    <xf numFmtId="165" fontId="3" fillId="0" borderId="0" xfId="1" applyNumberFormat="1" applyFont="1" applyFill="1" applyBorder="1"/>
    <xf numFmtId="165" fontId="3" fillId="0" borderId="0" xfId="0" applyNumberFormat="1" applyFont="1" applyFill="1" applyBorder="1"/>
    <xf numFmtId="43" fontId="3" fillId="0" borderId="0" xfId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165" fontId="4" fillId="0" borderId="7" xfId="1" applyNumberFormat="1" applyFont="1" applyFill="1" applyBorder="1" applyAlignment="1">
      <alignment horizontal="center" wrapText="1"/>
    </xf>
    <xf numFmtId="165" fontId="4" fillId="0" borderId="7" xfId="1" applyNumberFormat="1" applyFont="1" applyFill="1" applyBorder="1" applyAlignment="1">
      <alignment horizontal="center"/>
    </xf>
    <xf numFmtId="165" fontId="3" fillId="2" borderId="0" xfId="1" applyNumberFormat="1" applyFont="1" applyFill="1"/>
    <xf numFmtId="164" fontId="4" fillId="0" borderId="7" xfId="2" applyNumberFormat="1" applyFont="1" applyBorder="1"/>
    <xf numFmtId="164" fontId="4" fillId="0" borderId="0" xfId="2" applyNumberFormat="1" applyFont="1" applyBorder="1"/>
    <xf numFmtId="164" fontId="4" fillId="0" borderId="0" xfId="2" applyNumberFormat="1" applyFont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00B97-347C-4DA3-B19A-0B76F278D9BD}">
  <sheetPr>
    <pageSetUpPr fitToPage="1"/>
  </sheetPr>
  <dimension ref="A1:P109"/>
  <sheetViews>
    <sheetView tabSelected="1" zoomScale="80" zoomScaleNormal="80" workbookViewId="0">
      <selection activeCell="M40" sqref="M40"/>
    </sheetView>
  </sheetViews>
  <sheetFormatPr defaultColWidth="9.1796875" defaultRowHeight="12.5" x14ac:dyDescent="0.25"/>
  <cols>
    <col min="1" max="1" width="2.81640625" style="4" customWidth="1"/>
    <col min="2" max="2" width="9.1796875" style="4"/>
    <col min="3" max="3" width="58.1796875" style="4" bestFit="1" customWidth="1"/>
    <col min="4" max="4" width="44.26953125" style="4" bestFit="1" customWidth="1"/>
    <col min="5" max="5" width="2.7265625" style="21" customWidth="1"/>
    <col min="6" max="6" width="18.7265625" style="4" bestFit="1" customWidth="1"/>
    <col min="7" max="7" width="2.7265625" style="21" customWidth="1"/>
    <col min="8" max="8" width="20.1796875" style="4" bestFit="1" customWidth="1"/>
    <col min="9" max="9" width="21.1796875" style="4" bestFit="1" customWidth="1"/>
    <col min="10" max="10" width="17.81640625" style="4" customWidth="1"/>
    <col min="11" max="11" width="20.1796875" style="4" bestFit="1" customWidth="1"/>
    <col min="12" max="12" width="2.7265625" style="4" customWidth="1"/>
    <col min="13" max="13" width="15.26953125" style="4" bestFit="1" customWidth="1"/>
    <col min="14" max="14" width="2.7265625" style="4" customWidth="1"/>
    <col min="15" max="15" width="12.81640625" style="4" bestFit="1" customWidth="1"/>
    <col min="16" max="16" width="16.26953125" style="4" bestFit="1" customWidth="1"/>
    <col min="17" max="16384" width="9.1796875" style="4"/>
  </cols>
  <sheetData>
    <row r="1" spans="1:15" ht="13" x14ac:dyDescent="0.3">
      <c r="A1" s="2" t="s">
        <v>0</v>
      </c>
    </row>
    <row r="2" spans="1:15" ht="13" x14ac:dyDescent="0.3">
      <c r="A2" s="2" t="s">
        <v>116</v>
      </c>
      <c r="F2" s="5"/>
      <c r="G2" s="27"/>
    </row>
    <row r="3" spans="1:15" ht="13" x14ac:dyDescent="0.3">
      <c r="A3" s="2" t="s">
        <v>119</v>
      </c>
    </row>
    <row r="4" spans="1:15" ht="13" x14ac:dyDescent="0.3">
      <c r="A4" s="6"/>
    </row>
    <row r="5" spans="1:15" ht="13" x14ac:dyDescent="0.3">
      <c r="A5" s="6"/>
    </row>
    <row r="6" spans="1:15" ht="13" x14ac:dyDescent="0.3">
      <c r="F6" s="38" t="s">
        <v>115</v>
      </c>
      <c r="G6" s="39"/>
      <c r="H6" s="39"/>
      <c r="I6" s="39"/>
      <c r="J6" s="39"/>
      <c r="K6" s="40"/>
    </row>
    <row r="7" spans="1:15" ht="39" x14ac:dyDescent="0.3">
      <c r="B7" s="28" t="s">
        <v>1</v>
      </c>
      <c r="C7" s="17" t="s">
        <v>2</v>
      </c>
      <c r="D7" s="17" t="s">
        <v>3</v>
      </c>
      <c r="E7" s="29"/>
      <c r="F7" s="29" t="s">
        <v>120</v>
      </c>
      <c r="G7" s="29"/>
      <c r="H7" s="29" t="s">
        <v>121</v>
      </c>
      <c r="I7" s="29" t="s">
        <v>122</v>
      </c>
      <c r="J7" s="29" t="s">
        <v>125</v>
      </c>
      <c r="K7" s="29" t="s">
        <v>4</v>
      </c>
      <c r="M7" s="30" t="s">
        <v>117</v>
      </c>
      <c r="N7" s="1"/>
      <c r="O7" s="31" t="s">
        <v>118</v>
      </c>
    </row>
    <row r="8" spans="1:15" ht="4.5" customHeight="1" x14ac:dyDescent="0.25"/>
    <row r="9" spans="1:15" ht="13" x14ac:dyDescent="0.3">
      <c r="B9" s="36"/>
      <c r="C9" s="37" t="s">
        <v>5</v>
      </c>
    </row>
    <row r="10" spans="1:15" x14ac:dyDescent="0.25">
      <c r="B10" s="36">
        <v>1</v>
      </c>
      <c r="C10" s="4" t="s">
        <v>6</v>
      </c>
      <c r="D10" s="4" t="s">
        <v>7</v>
      </c>
      <c r="E10" s="22"/>
      <c r="F10" s="9">
        <v>3239908.67</v>
      </c>
      <c r="G10" s="22"/>
      <c r="H10" s="9">
        <f t="shared" ref="H10:H47" si="0">F10*$D$101</f>
        <v>680380.82069999992</v>
      </c>
      <c r="I10" s="9">
        <f t="shared" ref="I10:I22" si="1">F10*$D$103</f>
        <v>291591.78029999998</v>
      </c>
      <c r="J10" s="9">
        <f t="shared" ref="J10:J53" si="2">-SUM(I10:I10)*$D$101</f>
        <v>-61234.273862999995</v>
      </c>
      <c r="K10" s="9">
        <f t="shared" ref="K10:K46" si="3">SUM(H10:J10)</f>
        <v>910738.32713699993</v>
      </c>
      <c r="L10" s="10"/>
      <c r="M10" s="10"/>
    </row>
    <row r="11" spans="1:15" x14ac:dyDescent="0.25">
      <c r="B11" s="36">
        <f t="shared" ref="B11:B53" si="4">B10+1</f>
        <v>2</v>
      </c>
      <c r="C11" s="4" t="s">
        <v>8</v>
      </c>
      <c r="D11" s="4" t="s">
        <v>9</v>
      </c>
      <c r="E11" s="22"/>
      <c r="F11" s="25">
        <v>4816646.99</v>
      </c>
      <c r="G11" s="25"/>
      <c r="H11" s="25">
        <f t="shared" si="0"/>
        <v>1011495.8679</v>
      </c>
      <c r="I11" s="25">
        <f t="shared" si="1"/>
        <v>433498.2291</v>
      </c>
      <c r="J11" s="25">
        <f t="shared" si="2"/>
        <v>-91034.628110999998</v>
      </c>
      <c r="K11" s="25">
        <f t="shared" si="3"/>
        <v>1353959.4688890001</v>
      </c>
      <c r="L11" s="10"/>
    </row>
    <row r="12" spans="1:15" x14ac:dyDescent="0.25">
      <c r="B12" s="36">
        <f t="shared" si="4"/>
        <v>3</v>
      </c>
      <c r="C12" s="4" t="s">
        <v>10</v>
      </c>
      <c r="D12" s="4" t="s">
        <v>11</v>
      </c>
      <c r="E12" s="22"/>
      <c r="F12" s="25">
        <v>8032421.1100000003</v>
      </c>
      <c r="G12" s="25"/>
      <c r="H12" s="25">
        <f t="shared" si="0"/>
        <v>1686808.4331</v>
      </c>
      <c r="I12" s="25">
        <f t="shared" si="1"/>
        <v>722917.89989999996</v>
      </c>
      <c r="J12" s="25">
        <f t="shared" si="2"/>
        <v>-151812.75897899998</v>
      </c>
      <c r="K12" s="25">
        <f t="shared" si="3"/>
        <v>2257913.5740209999</v>
      </c>
      <c r="L12" s="10"/>
    </row>
    <row r="13" spans="1:15" x14ac:dyDescent="0.25">
      <c r="B13" s="36">
        <f t="shared" si="4"/>
        <v>4</v>
      </c>
      <c r="C13" s="4" t="s">
        <v>12</v>
      </c>
      <c r="D13" s="4" t="s">
        <v>13</v>
      </c>
      <c r="E13" s="22"/>
      <c r="F13" s="25">
        <v>1194155.0699999996</v>
      </c>
      <c r="G13" s="25"/>
      <c r="H13" s="25">
        <f t="shared" si="0"/>
        <v>250772.5646999999</v>
      </c>
      <c r="I13" s="25">
        <f t="shared" si="1"/>
        <v>107473.95629999996</v>
      </c>
      <c r="J13" s="25">
        <f t="shared" si="2"/>
        <v>-22569.53082299999</v>
      </c>
      <c r="K13" s="25">
        <f t="shared" si="3"/>
        <v>335676.99017699983</v>
      </c>
      <c r="L13" s="10"/>
    </row>
    <row r="14" spans="1:15" x14ac:dyDescent="0.25">
      <c r="B14" s="36">
        <f t="shared" si="4"/>
        <v>5</v>
      </c>
      <c r="C14" s="4" t="s">
        <v>14</v>
      </c>
      <c r="D14" s="4" t="s">
        <v>14</v>
      </c>
      <c r="E14" s="22"/>
      <c r="F14" s="25">
        <v>62500</v>
      </c>
      <c r="G14" s="25"/>
      <c r="H14" s="25">
        <f t="shared" si="0"/>
        <v>13125</v>
      </c>
      <c r="I14" s="25">
        <f t="shared" si="1"/>
        <v>5625</v>
      </c>
      <c r="J14" s="25">
        <f t="shared" si="2"/>
        <v>-1181.25</v>
      </c>
      <c r="K14" s="25">
        <f>SUM(H14:J14)</f>
        <v>17568.75</v>
      </c>
      <c r="L14" s="10"/>
    </row>
    <row r="15" spans="1:15" x14ac:dyDescent="0.25">
      <c r="B15" s="36">
        <f t="shared" si="4"/>
        <v>6</v>
      </c>
      <c r="C15" s="4" t="s">
        <v>15</v>
      </c>
      <c r="D15" s="4" t="s">
        <v>16</v>
      </c>
      <c r="E15" s="22"/>
      <c r="F15" s="25">
        <v>7760849.6899999995</v>
      </c>
      <c r="G15" s="25"/>
      <c r="H15" s="25">
        <f t="shared" si="0"/>
        <v>1629778.4348999998</v>
      </c>
      <c r="I15" s="25">
        <f t="shared" si="1"/>
        <v>698476.4720999999</v>
      </c>
      <c r="J15" s="25">
        <f t="shared" si="2"/>
        <v>-146680.05914099998</v>
      </c>
      <c r="K15" s="25">
        <f t="shared" si="3"/>
        <v>2181574.8478589999</v>
      </c>
      <c r="L15" s="10"/>
    </row>
    <row r="16" spans="1:15" x14ac:dyDescent="0.25">
      <c r="B16" s="36">
        <f t="shared" si="4"/>
        <v>7</v>
      </c>
      <c r="C16" s="4" t="s">
        <v>17</v>
      </c>
      <c r="D16" s="4" t="s">
        <v>11</v>
      </c>
      <c r="E16" s="22"/>
      <c r="F16" s="25">
        <v>283936.88</v>
      </c>
      <c r="G16" s="25"/>
      <c r="H16" s="25">
        <f t="shared" si="0"/>
        <v>59626.7448</v>
      </c>
      <c r="I16" s="25">
        <f t="shared" si="1"/>
        <v>25554.319199999998</v>
      </c>
      <c r="J16" s="25">
        <f t="shared" si="2"/>
        <v>-5366.4070319999992</v>
      </c>
      <c r="K16" s="25">
        <f t="shared" si="3"/>
        <v>79814.656967999996</v>
      </c>
      <c r="L16" s="10"/>
    </row>
    <row r="17" spans="2:12" x14ac:dyDescent="0.25">
      <c r="B17" s="36">
        <f t="shared" si="4"/>
        <v>8</v>
      </c>
      <c r="C17" s="4" t="s">
        <v>18</v>
      </c>
      <c r="D17" s="4" t="s">
        <v>19</v>
      </c>
      <c r="E17" s="22"/>
      <c r="F17" s="25">
        <v>614281.01</v>
      </c>
      <c r="G17" s="25"/>
      <c r="H17" s="25">
        <f t="shared" si="0"/>
        <v>128999.01209999999</v>
      </c>
      <c r="I17" s="25">
        <f t="shared" si="1"/>
        <v>55285.2909</v>
      </c>
      <c r="J17" s="25">
        <f t="shared" si="2"/>
        <v>-11609.911088999999</v>
      </c>
      <c r="K17" s="25">
        <f t="shared" si="3"/>
        <v>172674.39191099998</v>
      </c>
      <c r="L17" s="10"/>
    </row>
    <row r="18" spans="2:12" x14ac:dyDescent="0.25">
      <c r="B18" s="36">
        <f t="shared" si="4"/>
        <v>9</v>
      </c>
      <c r="C18" s="4" t="s">
        <v>20</v>
      </c>
      <c r="D18" s="4" t="s">
        <v>21</v>
      </c>
      <c r="E18" s="22"/>
      <c r="F18" s="25">
        <v>8000</v>
      </c>
      <c r="G18" s="25"/>
      <c r="H18" s="25">
        <f t="shared" si="0"/>
        <v>1680</v>
      </c>
      <c r="I18" s="25">
        <f t="shared" si="1"/>
        <v>720</v>
      </c>
      <c r="J18" s="25">
        <f t="shared" si="2"/>
        <v>-151.19999999999999</v>
      </c>
      <c r="K18" s="25">
        <f t="shared" si="3"/>
        <v>2248.8000000000002</v>
      </c>
      <c r="L18" s="10"/>
    </row>
    <row r="19" spans="2:12" x14ac:dyDescent="0.25">
      <c r="B19" s="36">
        <f t="shared" si="4"/>
        <v>10</v>
      </c>
      <c r="C19" s="4" t="s">
        <v>22</v>
      </c>
      <c r="D19" s="4" t="s">
        <v>23</v>
      </c>
      <c r="E19" s="22"/>
      <c r="F19" s="25">
        <v>8757.41</v>
      </c>
      <c r="G19" s="25"/>
      <c r="H19" s="25">
        <f t="shared" si="0"/>
        <v>1839.0561</v>
      </c>
      <c r="I19" s="25">
        <f t="shared" si="1"/>
        <v>788.16689999999994</v>
      </c>
      <c r="J19" s="25">
        <f t="shared" si="2"/>
        <v>-165.51504899999998</v>
      </c>
      <c r="K19" s="25">
        <f t="shared" si="3"/>
        <v>2461.7079509999999</v>
      </c>
      <c r="L19" s="10"/>
    </row>
    <row r="20" spans="2:12" x14ac:dyDescent="0.25">
      <c r="B20" s="36">
        <f t="shared" si="4"/>
        <v>11</v>
      </c>
      <c r="C20" s="4" t="s">
        <v>24</v>
      </c>
      <c r="D20" s="4" t="s">
        <v>25</v>
      </c>
      <c r="E20" s="22"/>
      <c r="F20" s="25">
        <v>0</v>
      </c>
      <c r="G20" s="25"/>
      <c r="H20" s="25">
        <f t="shared" si="0"/>
        <v>0</v>
      </c>
      <c r="I20" s="25">
        <f t="shared" si="1"/>
        <v>0</v>
      </c>
      <c r="J20" s="25">
        <f t="shared" si="2"/>
        <v>0</v>
      </c>
      <c r="K20" s="25">
        <f t="shared" si="3"/>
        <v>0</v>
      </c>
      <c r="L20" s="10"/>
    </row>
    <row r="21" spans="2:12" x14ac:dyDescent="0.25">
      <c r="B21" s="36">
        <f t="shared" si="4"/>
        <v>12</v>
      </c>
      <c r="C21" s="4" t="s">
        <v>26</v>
      </c>
      <c r="D21" s="4" t="s">
        <v>27</v>
      </c>
      <c r="E21" s="22"/>
      <c r="F21" s="25">
        <v>3122180.83</v>
      </c>
      <c r="G21" s="25"/>
      <c r="H21" s="25">
        <f t="shared" si="0"/>
        <v>655657.9743</v>
      </c>
      <c r="I21" s="25">
        <f t="shared" si="1"/>
        <v>280996.27470000001</v>
      </c>
      <c r="J21" s="25">
        <f t="shared" si="2"/>
        <v>-59009.217686999997</v>
      </c>
      <c r="K21" s="25">
        <f t="shared" si="3"/>
        <v>877645.03131300001</v>
      </c>
      <c r="L21" s="10"/>
    </row>
    <row r="22" spans="2:12" x14ac:dyDescent="0.25">
      <c r="B22" s="36">
        <f t="shared" si="4"/>
        <v>13</v>
      </c>
      <c r="C22" s="4" t="s">
        <v>28</v>
      </c>
      <c r="D22" s="4" t="s">
        <v>9</v>
      </c>
      <c r="E22" s="22"/>
      <c r="F22" s="25">
        <v>5953507.3700000001</v>
      </c>
      <c r="G22" s="25"/>
      <c r="H22" s="25">
        <f t="shared" si="0"/>
        <v>1250236.5477</v>
      </c>
      <c r="I22" s="25">
        <f t="shared" si="1"/>
        <v>535815.66330000001</v>
      </c>
      <c r="J22" s="25">
        <f t="shared" si="2"/>
        <v>-112521.28929299999</v>
      </c>
      <c r="K22" s="25">
        <f t="shared" si="3"/>
        <v>1673530.9217070001</v>
      </c>
      <c r="L22" s="10"/>
    </row>
    <row r="23" spans="2:12" x14ac:dyDescent="0.25">
      <c r="B23" s="36">
        <f t="shared" si="4"/>
        <v>14</v>
      </c>
      <c r="C23" s="4" t="s">
        <v>29</v>
      </c>
      <c r="D23" s="4" t="s">
        <v>30</v>
      </c>
      <c r="E23" s="22"/>
      <c r="F23" s="25">
        <v>-1000</v>
      </c>
      <c r="G23" s="25"/>
      <c r="H23" s="25">
        <f t="shared" si="0"/>
        <v>-210</v>
      </c>
      <c r="I23" s="25"/>
      <c r="J23" s="25">
        <f t="shared" si="2"/>
        <v>0</v>
      </c>
      <c r="K23" s="25">
        <f t="shared" si="3"/>
        <v>-210</v>
      </c>
      <c r="L23" s="10"/>
    </row>
    <row r="24" spans="2:12" x14ac:dyDescent="0.25">
      <c r="B24" s="36">
        <f t="shared" si="4"/>
        <v>15</v>
      </c>
      <c r="C24" s="4" t="s">
        <v>31</v>
      </c>
      <c r="D24" s="4" t="s">
        <v>31</v>
      </c>
      <c r="E24" s="22"/>
      <c r="F24" s="25">
        <v>43325319.870000005</v>
      </c>
      <c r="G24" s="25"/>
      <c r="H24" s="25">
        <f t="shared" si="0"/>
        <v>9098317.1727000009</v>
      </c>
      <c r="I24" s="25">
        <f t="shared" ref="I24:I46" si="5">F24*$D$103</f>
        <v>3899278.7883000001</v>
      </c>
      <c r="J24" s="25">
        <f t="shared" si="2"/>
        <v>-818848.54554299999</v>
      </c>
      <c r="K24" s="25">
        <f t="shared" si="3"/>
        <v>12178747.415457001</v>
      </c>
      <c r="L24" s="10"/>
    </row>
    <row r="25" spans="2:12" x14ac:dyDescent="0.25">
      <c r="B25" s="36">
        <f t="shared" si="4"/>
        <v>16</v>
      </c>
      <c r="C25" s="4" t="s">
        <v>32</v>
      </c>
      <c r="D25" s="4" t="s">
        <v>33</v>
      </c>
      <c r="E25" s="22"/>
      <c r="F25" s="25">
        <v>162942.44</v>
      </c>
      <c r="G25" s="25"/>
      <c r="H25" s="25">
        <f t="shared" si="0"/>
        <v>34217.912400000001</v>
      </c>
      <c r="I25" s="25">
        <f t="shared" si="5"/>
        <v>14664.819599999999</v>
      </c>
      <c r="J25" s="25">
        <f t="shared" si="2"/>
        <v>-3079.6121159999998</v>
      </c>
      <c r="K25" s="25">
        <f t="shared" si="3"/>
        <v>45803.119884000007</v>
      </c>
      <c r="L25" s="10"/>
    </row>
    <row r="26" spans="2:12" x14ac:dyDescent="0.25">
      <c r="B26" s="36">
        <f t="shared" si="4"/>
        <v>17</v>
      </c>
      <c r="C26" s="4" t="s">
        <v>34</v>
      </c>
      <c r="D26" s="4" t="s">
        <v>34</v>
      </c>
      <c r="E26" s="22"/>
      <c r="F26" s="25">
        <v>5670536.5200000005</v>
      </c>
      <c r="G26" s="25"/>
      <c r="H26" s="25">
        <f t="shared" si="0"/>
        <v>1190812.6692000001</v>
      </c>
      <c r="I26" s="25">
        <f t="shared" si="5"/>
        <v>510348.2868</v>
      </c>
      <c r="J26" s="25">
        <f t="shared" si="2"/>
        <v>-107173.14022799999</v>
      </c>
      <c r="K26" s="25">
        <f t="shared" si="3"/>
        <v>1593987.8157720002</v>
      </c>
      <c r="L26" s="10"/>
    </row>
    <row r="27" spans="2:12" x14ac:dyDescent="0.25">
      <c r="B27" s="36">
        <f t="shared" si="4"/>
        <v>18</v>
      </c>
      <c r="C27" s="4" t="s">
        <v>35</v>
      </c>
      <c r="D27" s="4" t="s">
        <v>36</v>
      </c>
      <c r="E27" s="22"/>
      <c r="F27" s="25">
        <v>71553.17</v>
      </c>
      <c r="G27" s="25"/>
      <c r="H27" s="25">
        <f t="shared" si="0"/>
        <v>15026.1657</v>
      </c>
      <c r="I27" s="25">
        <f t="shared" si="5"/>
        <v>6439.7852999999996</v>
      </c>
      <c r="J27" s="25">
        <f t="shared" si="2"/>
        <v>-1352.3549129999999</v>
      </c>
      <c r="K27" s="25">
        <f t="shared" si="3"/>
        <v>20113.596087000002</v>
      </c>
      <c r="L27" s="10"/>
    </row>
    <row r="28" spans="2:12" x14ac:dyDescent="0.25">
      <c r="B28" s="36">
        <f t="shared" si="4"/>
        <v>19</v>
      </c>
      <c r="C28" s="4" t="s">
        <v>37</v>
      </c>
      <c r="D28" s="4" t="s">
        <v>37</v>
      </c>
      <c r="E28" s="22"/>
      <c r="F28" s="25">
        <v>11701195.52</v>
      </c>
      <c r="G28" s="25"/>
      <c r="H28" s="25">
        <f t="shared" si="0"/>
        <v>2457251.0592</v>
      </c>
      <c r="I28" s="25">
        <f t="shared" si="5"/>
        <v>1053107.5967999999</v>
      </c>
      <c r="J28" s="25">
        <f t="shared" si="2"/>
        <v>-221152.59532799997</v>
      </c>
      <c r="K28" s="25">
        <f>SUM(H28:J28)</f>
        <v>3289206.0606720001</v>
      </c>
      <c r="L28" s="10"/>
    </row>
    <row r="29" spans="2:12" x14ac:dyDescent="0.25">
      <c r="B29" s="36">
        <f t="shared" si="4"/>
        <v>20</v>
      </c>
      <c r="C29" s="4" t="s">
        <v>38</v>
      </c>
      <c r="D29" s="4" t="s">
        <v>33</v>
      </c>
      <c r="E29" s="22"/>
      <c r="F29" s="25">
        <v>242513.68</v>
      </c>
      <c r="G29" s="25"/>
      <c r="H29" s="25">
        <f t="shared" si="0"/>
        <v>50927.872799999997</v>
      </c>
      <c r="I29" s="25">
        <f t="shared" si="5"/>
        <v>21826.231199999998</v>
      </c>
      <c r="J29" s="25">
        <f t="shared" si="2"/>
        <v>-4583.5085519999993</v>
      </c>
      <c r="K29" s="25">
        <f t="shared" si="3"/>
        <v>68170.595447999993</v>
      </c>
      <c r="L29" s="10"/>
    </row>
    <row r="30" spans="2:12" x14ac:dyDescent="0.25">
      <c r="B30" s="36">
        <f t="shared" si="4"/>
        <v>21</v>
      </c>
      <c r="C30" s="4" t="s">
        <v>39</v>
      </c>
      <c r="D30" s="4" t="s">
        <v>33</v>
      </c>
      <c r="E30" s="22"/>
      <c r="F30" s="25">
        <v>16864700.789999999</v>
      </c>
      <c r="G30" s="25"/>
      <c r="H30" s="25">
        <f t="shared" si="0"/>
        <v>3541587.1658999999</v>
      </c>
      <c r="I30" s="25">
        <f t="shared" si="5"/>
        <v>1517823.0710999998</v>
      </c>
      <c r="J30" s="25">
        <f t="shared" si="2"/>
        <v>-318742.84493099997</v>
      </c>
      <c r="K30" s="25">
        <f t="shared" si="3"/>
        <v>4740667.3920689998</v>
      </c>
      <c r="L30" s="10"/>
    </row>
    <row r="31" spans="2:12" x14ac:dyDescent="0.25">
      <c r="B31" s="36">
        <f t="shared" si="4"/>
        <v>22</v>
      </c>
      <c r="C31" s="4" t="s">
        <v>40</v>
      </c>
      <c r="D31" s="4" t="s">
        <v>40</v>
      </c>
      <c r="E31" s="22"/>
      <c r="F31" s="25">
        <v>174849</v>
      </c>
      <c r="G31" s="25"/>
      <c r="H31" s="25">
        <f t="shared" si="0"/>
        <v>36718.29</v>
      </c>
      <c r="I31" s="25">
        <f t="shared" si="5"/>
        <v>15736.41</v>
      </c>
      <c r="J31" s="25">
        <f t="shared" si="2"/>
        <v>-3304.6460999999999</v>
      </c>
      <c r="K31" s="25">
        <f t="shared" si="3"/>
        <v>49150.053899999999</v>
      </c>
      <c r="L31" s="10"/>
    </row>
    <row r="32" spans="2:12" x14ac:dyDescent="0.25">
      <c r="B32" s="36">
        <f t="shared" si="4"/>
        <v>23</v>
      </c>
      <c r="C32" s="4" t="s">
        <v>41</v>
      </c>
      <c r="D32" s="4" t="s">
        <v>36</v>
      </c>
      <c r="E32" s="22"/>
      <c r="F32" s="25">
        <v>0</v>
      </c>
      <c r="G32" s="25"/>
      <c r="H32" s="25">
        <f t="shared" si="0"/>
        <v>0</v>
      </c>
      <c r="I32" s="25">
        <f t="shared" si="5"/>
        <v>0</v>
      </c>
      <c r="J32" s="25">
        <f t="shared" si="2"/>
        <v>0</v>
      </c>
      <c r="K32" s="25">
        <f t="shared" si="3"/>
        <v>0</v>
      </c>
      <c r="L32" s="10"/>
    </row>
    <row r="33" spans="2:12" x14ac:dyDescent="0.25">
      <c r="B33" s="36">
        <f t="shared" si="4"/>
        <v>24</v>
      </c>
      <c r="C33" s="4" t="s">
        <v>42</v>
      </c>
      <c r="D33" s="4" t="s">
        <v>42</v>
      </c>
      <c r="E33" s="22"/>
      <c r="F33" s="25">
        <v>-465562.36</v>
      </c>
      <c r="G33" s="25"/>
      <c r="H33" s="25">
        <f t="shared" si="0"/>
        <v>-97768.095600000001</v>
      </c>
      <c r="I33" s="25">
        <f t="shared" si="5"/>
        <v>-41900.612399999998</v>
      </c>
      <c r="J33" s="25">
        <f t="shared" si="2"/>
        <v>8799.1286039999995</v>
      </c>
      <c r="K33" s="25">
        <f t="shared" si="3"/>
        <v>-130869.57939599999</v>
      </c>
      <c r="L33" s="10"/>
    </row>
    <row r="34" spans="2:12" x14ac:dyDescent="0.25">
      <c r="B34" s="36">
        <f t="shared" si="4"/>
        <v>25</v>
      </c>
      <c r="C34" s="4" t="s">
        <v>44</v>
      </c>
      <c r="D34" s="4" t="s">
        <v>43</v>
      </c>
      <c r="E34" s="22"/>
      <c r="F34" s="25">
        <v>3712759.16</v>
      </c>
      <c r="G34" s="25"/>
      <c r="H34" s="25">
        <f t="shared" si="0"/>
        <v>779679.42359999998</v>
      </c>
      <c r="I34" s="25">
        <f t="shared" si="5"/>
        <v>334148.32439999998</v>
      </c>
      <c r="J34" s="25">
        <f t="shared" si="2"/>
        <v>-70171.148123999999</v>
      </c>
      <c r="K34" s="25">
        <f t="shared" si="3"/>
        <v>1043656.5998759998</v>
      </c>
      <c r="L34" s="10"/>
    </row>
    <row r="35" spans="2:12" x14ac:dyDescent="0.25">
      <c r="B35" s="36">
        <f t="shared" si="4"/>
        <v>26</v>
      </c>
      <c r="C35" s="4" t="s">
        <v>45</v>
      </c>
      <c r="D35" s="4" t="s">
        <v>43</v>
      </c>
      <c r="E35" s="22"/>
      <c r="F35" s="25">
        <v>5419448.0600000005</v>
      </c>
      <c r="G35" s="25"/>
      <c r="H35" s="25">
        <f t="shared" si="0"/>
        <v>1138084.0926000001</v>
      </c>
      <c r="I35" s="25">
        <f t="shared" si="5"/>
        <v>487750.32540000003</v>
      </c>
      <c r="J35" s="25">
        <f t="shared" si="2"/>
        <v>-102427.568334</v>
      </c>
      <c r="K35" s="25">
        <f t="shared" si="3"/>
        <v>1523406.8496660001</v>
      </c>
      <c r="L35" s="10"/>
    </row>
    <row r="36" spans="2:12" x14ac:dyDescent="0.25">
      <c r="B36" s="36">
        <f t="shared" si="4"/>
        <v>27</v>
      </c>
      <c r="C36" s="4" t="s">
        <v>46</v>
      </c>
      <c r="D36" s="4" t="s">
        <v>43</v>
      </c>
      <c r="E36" s="22"/>
      <c r="F36" s="25">
        <v>8450004.4100000001</v>
      </c>
      <c r="G36" s="25"/>
      <c r="H36" s="25">
        <f t="shared" si="0"/>
        <v>1774500.9261</v>
      </c>
      <c r="I36" s="25">
        <f t="shared" si="5"/>
        <v>760500.39689999993</v>
      </c>
      <c r="J36" s="25">
        <f t="shared" si="2"/>
        <v>-159705.08334899999</v>
      </c>
      <c r="K36" s="25">
        <f t="shared" si="3"/>
        <v>2375296.2396509997</v>
      </c>
      <c r="L36" s="10"/>
    </row>
    <row r="37" spans="2:12" x14ac:dyDescent="0.25">
      <c r="B37" s="36">
        <f t="shared" si="4"/>
        <v>28</v>
      </c>
      <c r="C37" s="4" t="s">
        <v>47</v>
      </c>
      <c r="D37" s="4" t="s">
        <v>43</v>
      </c>
      <c r="E37" s="22"/>
      <c r="F37" s="25">
        <v>455077.76</v>
      </c>
      <c r="G37" s="25"/>
      <c r="H37" s="25">
        <f t="shared" si="0"/>
        <v>95566.329599999997</v>
      </c>
      <c r="I37" s="25">
        <f t="shared" si="5"/>
        <v>40956.998399999997</v>
      </c>
      <c r="J37" s="25">
        <f t="shared" si="2"/>
        <v>-8600.9696639999984</v>
      </c>
      <c r="K37" s="25">
        <f t="shared" si="3"/>
        <v>127922.35833599998</v>
      </c>
      <c r="L37" s="10"/>
    </row>
    <row r="38" spans="2:12" x14ac:dyDescent="0.25">
      <c r="B38" s="36">
        <f t="shared" si="4"/>
        <v>29</v>
      </c>
      <c r="C38" s="4" t="s">
        <v>48</v>
      </c>
      <c r="D38" s="4" t="s">
        <v>43</v>
      </c>
      <c r="E38" s="22"/>
      <c r="F38" s="25">
        <v>5357465.37</v>
      </c>
      <c r="G38" s="25"/>
      <c r="H38" s="25">
        <f t="shared" si="0"/>
        <v>1125067.7276999999</v>
      </c>
      <c r="I38" s="25">
        <f t="shared" si="5"/>
        <v>482171.88329999999</v>
      </c>
      <c r="J38" s="25">
        <f t="shared" si="2"/>
        <v>-101256.095493</v>
      </c>
      <c r="K38" s="25">
        <f t="shared" si="3"/>
        <v>1505983.515507</v>
      </c>
      <c r="L38" s="10"/>
    </row>
    <row r="39" spans="2:12" x14ac:dyDescent="0.25">
      <c r="B39" s="36">
        <f t="shared" si="4"/>
        <v>30</v>
      </c>
      <c r="C39" s="4" t="s">
        <v>49</v>
      </c>
      <c r="D39" s="4" t="s">
        <v>43</v>
      </c>
      <c r="E39" s="22"/>
      <c r="F39" s="25">
        <v>1575556.53</v>
      </c>
      <c r="G39" s="25"/>
      <c r="H39" s="25">
        <f t="shared" si="0"/>
        <v>330866.8713</v>
      </c>
      <c r="I39" s="25">
        <f t="shared" si="5"/>
        <v>141800.0877</v>
      </c>
      <c r="J39" s="25">
        <f t="shared" si="2"/>
        <v>-29778.018416999999</v>
      </c>
      <c r="K39" s="25">
        <f t="shared" si="3"/>
        <v>442888.94058300002</v>
      </c>
      <c r="L39" s="10"/>
    </row>
    <row r="40" spans="2:12" x14ac:dyDescent="0.25">
      <c r="B40" s="36">
        <f t="shared" si="4"/>
        <v>31</v>
      </c>
      <c r="C40" s="4" t="s">
        <v>50</v>
      </c>
      <c r="D40" s="4" t="s">
        <v>43</v>
      </c>
      <c r="E40" s="22"/>
      <c r="F40" s="25">
        <v>131531.34</v>
      </c>
      <c r="G40" s="25"/>
      <c r="H40" s="25">
        <f t="shared" si="0"/>
        <v>27621.581399999999</v>
      </c>
      <c r="I40" s="25">
        <f t="shared" si="5"/>
        <v>11837.820599999999</v>
      </c>
      <c r="J40" s="25">
        <f t="shared" si="2"/>
        <v>-2485.9423259999999</v>
      </c>
      <c r="K40" s="25">
        <f t="shared" si="3"/>
        <v>36973.459674000005</v>
      </c>
      <c r="L40" s="10"/>
    </row>
    <row r="41" spans="2:12" x14ac:dyDescent="0.25">
      <c r="B41" s="36">
        <f t="shared" si="4"/>
        <v>32</v>
      </c>
      <c r="C41" s="4" t="s">
        <v>51</v>
      </c>
      <c r="D41" s="4" t="s">
        <v>43</v>
      </c>
      <c r="E41" s="22"/>
      <c r="F41" s="25">
        <v>2754274.51</v>
      </c>
      <c r="G41" s="25"/>
      <c r="H41" s="25">
        <f t="shared" si="0"/>
        <v>578397.64709999994</v>
      </c>
      <c r="I41" s="25">
        <f t="shared" si="5"/>
        <v>247884.70589999997</v>
      </c>
      <c r="J41" s="25">
        <f t="shared" si="2"/>
        <v>-52055.788238999994</v>
      </c>
      <c r="K41" s="25">
        <f t="shared" si="3"/>
        <v>774226.56476099987</v>
      </c>
      <c r="L41" s="10"/>
    </row>
    <row r="42" spans="2:12" x14ac:dyDescent="0.25">
      <c r="B42" s="36">
        <f t="shared" si="4"/>
        <v>33</v>
      </c>
      <c r="C42" s="4" t="s">
        <v>52</v>
      </c>
      <c r="D42" s="4" t="s">
        <v>43</v>
      </c>
      <c r="E42" s="22"/>
      <c r="F42" s="25">
        <v>0</v>
      </c>
      <c r="G42" s="25"/>
      <c r="H42" s="25">
        <f t="shared" si="0"/>
        <v>0</v>
      </c>
      <c r="I42" s="25">
        <f t="shared" si="5"/>
        <v>0</v>
      </c>
      <c r="J42" s="25">
        <f t="shared" si="2"/>
        <v>0</v>
      </c>
      <c r="K42" s="25">
        <f t="shared" si="3"/>
        <v>0</v>
      </c>
      <c r="L42" s="10"/>
    </row>
    <row r="43" spans="2:12" x14ac:dyDescent="0.25">
      <c r="B43" s="36">
        <f t="shared" si="4"/>
        <v>34</v>
      </c>
      <c r="C43" s="4" t="s">
        <v>53</v>
      </c>
      <c r="D43" s="4" t="s">
        <v>43</v>
      </c>
      <c r="E43" s="22"/>
      <c r="F43" s="25">
        <v>896954.56</v>
      </c>
      <c r="G43" s="25"/>
      <c r="H43" s="25">
        <f t="shared" si="0"/>
        <v>188360.45759999999</v>
      </c>
      <c r="I43" s="25">
        <f t="shared" si="5"/>
        <v>80725.910400000008</v>
      </c>
      <c r="J43" s="25">
        <f t="shared" si="2"/>
        <v>-16952.441183999999</v>
      </c>
      <c r="K43" s="25">
        <f t="shared" si="3"/>
        <v>252133.92681600002</v>
      </c>
      <c r="L43" s="10"/>
    </row>
    <row r="44" spans="2:12" x14ac:dyDescent="0.25">
      <c r="B44" s="36">
        <f t="shared" si="4"/>
        <v>35</v>
      </c>
      <c r="C44" s="4" t="s">
        <v>54</v>
      </c>
      <c r="D44" s="4" t="s">
        <v>54</v>
      </c>
      <c r="E44" s="22"/>
      <c r="F44" s="25">
        <v>1088543</v>
      </c>
      <c r="G44" s="25"/>
      <c r="H44" s="25">
        <f t="shared" si="0"/>
        <v>228594.03</v>
      </c>
      <c r="I44" s="25">
        <f t="shared" si="5"/>
        <v>97968.87</v>
      </c>
      <c r="J44" s="25">
        <f t="shared" si="2"/>
        <v>-20573.4627</v>
      </c>
      <c r="K44" s="25">
        <f t="shared" si="3"/>
        <v>305989.43730000005</v>
      </c>
      <c r="L44" s="10"/>
    </row>
    <row r="45" spans="2:12" x14ac:dyDescent="0.25">
      <c r="B45" s="36">
        <f t="shared" si="4"/>
        <v>36</v>
      </c>
      <c r="C45" s="4" t="s">
        <v>126</v>
      </c>
      <c r="D45" s="4" t="s">
        <v>55</v>
      </c>
      <c r="E45" s="22"/>
      <c r="F45" s="25">
        <v>0</v>
      </c>
      <c r="G45" s="25"/>
      <c r="H45" s="25">
        <f t="shared" si="0"/>
        <v>0</v>
      </c>
      <c r="I45" s="25">
        <f t="shared" si="5"/>
        <v>0</v>
      </c>
      <c r="J45" s="25">
        <f t="shared" si="2"/>
        <v>0</v>
      </c>
      <c r="K45" s="25">
        <f t="shared" si="3"/>
        <v>0</v>
      </c>
      <c r="L45" s="10"/>
    </row>
    <row r="46" spans="2:12" x14ac:dyDescent="0.25">
      <c r="B46" s="36">
        <f t="shared" si="4"/>
        <v>37</v>
      </c>
      <c r="C46" s="4" t="s">
        <v>56</v>
      </c>
      <c r="D46" s="4" t="s">
        <v>36</v>
      </c>
      <c r="E46" s="22"/>
      <c r="F46" s="25">
        <v>0</v>
      </c>
      <c r="G46" s="25"/>
      <c r="H46" s="25">
        <f t="shared" si="0"/>
        <v>0</v>
      </c>
      <c r="I46" s="25">
        <f t="shared" si="5"/>
        <v>0</v>
      </c>
      <c r="J46" s="25">
        <f t="shared" si="2"/>
        <v>0</v>
      </c>
      <c r="K46" s="25">
        <f t="shared" si="3"/>
        <v>0</v>
      </c>
      <c r="L46" s="10"/>
    </row>
    <row r="47" spans="2:12" x14ac:dyDescent="0.25">
      <c r="B47" s="36">
        <f t="shared" si="4"/>
        <v>38</v>
      </c>
      <c r="C47" s="4" t="s">
        <v>58</v>
      </c>
      <c r="D47" s="4" t="s">
        <v>57</v>
      </c>
      <c r="E47" s="22"/>
      <c r="F47" s="25">
        <v>0</v>
      </c>
      <c r="G47" s="25"/>
      <c r="H47" s="25">
        <f t="shared" si="0"/>
        <v>0</v>
      </c>
      <c r="I47" s="25">
        <v>0</v>
      </c>
      <c r="J47" s="25">
        <f t="shared" si="2"/>
        <v>0</v>
      </c>
      <c r="K47" s="25">
        <f t="shared" ref="K47:K53" si="6">SUM(H47:J47)</f>
        <v>0</v>
      </c>
      <c r="L47" s="10"/>
    </row>
    <row r="48" spans="2:12" x14ac:dyDescent="0.25">
      <c r="B48" s="36">
        <f t="shared" si="4"/>
        <v>39</v>
      </c>
      <c r="C48" s="4" t="s">
        <v>123</v>
      </c>
      <c r="D48" s="4" t="s">
        <v>57</v>
      </c>
      <c r="E48" s="22"/>
      <c r="F48" s="25">
        <v>2443482</v>
      </c>
      <c r="G48" s="25"/>
      <c r="H48" s="32"/>
      <c r="I48" s="25">
        <f t="shared" ref="I48:I53" si="7">F48*$D$103</f>
        <v>219913.38</v>
      </c>
      <c r="J48" s="25">
        <f t="shared" si="2"/>
        <v>-46181.809800000003</v>
      </c>
      <c r="K48" s="25">
        <f t="shared" si="6"/>
        <v>173731.57020000002</v>
      </c>
      <c r="L48" s="10"/>
    </row>
    <row r="49" spans="2:15" x14ac:dyDescent="0.25">
      <c r="B49" s="36">
        <f t="shared" si="4"/>
        <v>40</v>
      </c>
      <c r="C49" s="4" t="s">
        <v>124</v>
      </c>
      <c r="D49" s="4" t="s">
        <v>59</v>
      </c>
      <c r="E49" s="22"/>
      <c r="F49" s="25">
        <v>530509479.02637774</v>
      </c>
      <c r="G49" s="25"/>
      <c r="H49" s="32"/>
      <c r="I49" s="25">
        <f t="shared" si="7"/>
        <v>47745853.112373993</v>
      </c>
      <c r="J49" s="25">
        <f t="shared" si="2"/>
        <v>-10026629.153598538</v>
      </c>
      <c r="K49" s="25">
        <f t="shared" si="6"/>
        <v>37719223.958775453</v>
      </c>
      <c r="L49" s="10"/>
    </row>
    <row r="50" spans="2:15" x14ac:dyDescent="0.25">
      <c r="B50" s="36">
        <f t="shared" si="4"/>
        <v>41</v>
      </c>
      <c r="C50" s="4" t="s">
        <v>60</v>
      </c>
      <c r="D50" s="4" t="s">
        <v>60</v>
      </c>
      <c r="E50" s="22"/>
      <c r="F50" s="25">
        <v>6237233</v>
      </c>
      <c r="G50" s="25"/>
      <c r="H50" s="32"/>
      <c r="I50" s="25">
        <f t="shared" si="7"/>
        <v>561350.97</v>
      </c>
      <c r="J50" s="25">
        <f t="shared" si="2"/>
        <v>-117883.70369999998</v>
      </c>
      <c r="K50" s="25">
        <f t="shared" si="6"/>
        <v>443467.26630000002</v>
      </c>
      <c r="L50" s="10"/>
    </row>
    <row r="51" spans="2:15" x14ac:dyDescent="0.25">
      <c r="B51" s="36">
        <f t="shared" si="4"/>
        <v>42</v>
      </c>
      <c r="C51" s="4" t="s">
        <v>61</v>
      </c>
      <c r="D51" s="4" t="s">
        <v>62</v>
      </c>
      <c r="E51" s="22"/>
      <c r="F51" s="25">
        <v>2708203</v>
      </c>
      <c r="G51" s="25"/>
      <c r="H51" s="25">
        <f>F51*$D$101</f>
        <v>568722.63</v>
      </c>
      <c r="I51" s="25">
        <f t="shared" si="7"/>
        <v>243738.27</v>
      </c>
      <c r="J51" s="25">
        <f t="shared" si="2"/>
        <v>-51185.036699999997</v>
      </c>
      <c r="K51" s="25">
        <f t="shared" si="6"/>
        <v>761275.86330000008</v>
      </c>
      <c r="L51" s="10"/>
    </row>
    <row r="52" spans="2:15" x14ac:dyDescent="0.25">
      <c r="B52" s="36">
        <f t="shared" si="4"/>
        <v>43</v>
      </c>
      <c r="C52" s="4" t="s">
        <v>63</v>
      </c>
      <c r="D52" s="4" t="s">
        <v>63</v>
      </c>
      <c r="E52" s="22"/>
      <c r="F52" s="25">
        <v>8274.6339144521844</v>
      </c>
      <c r="G52" s="25"/>
      <c r="H52" s="25">
        <f>F52*$D$101</f>
        <v>1737.6731220349586</v>
      </c>
      <c r="I52" s="25">
        <f t="shared" si="7"/>
        <v>744.71705230069654</v>
      </c>
      <c r="J52" s="25">
        <f t="shared" si="2"/>
        <v>-156.39058098314626</v>
      </c>
      <c r="K52" s="25">
        <f t="shared" si="6"/>
        <v>2325.9995933525088</v>
      </c>
      <c r="L52" s="10"/>
    </row>
    <row r="53" spans="2:15" ht="13" x14ac:dyDescent="0.3">
      <c r="B53" s="36">
        <f t="shared" si="4"/>
        <v>44</v>
      </c>
      <c r="C53" s="4" t="s">
        <v>64</v>
      </c>
      <c r="D53" s="4" t="s">
        <v>64</v>
      </c>
      <c r="E53" s="23"/>
      <c r="F53" s="25">
        <v>271292877.19476002</v>
      </c>
      <c r="G53" s="25"/>
      <c r="H53" s="25">
        <f>F53*$D$101</f>
        <v>56971504.210899606</v>
      </c>
      <c r="I53" s="25">
        <f t="shared" si="7"/>
        <v>24416358.9475284</v>
      </c>
      <c r="J53" s="25">
        <f t="shared" si="2"/>
        <v>-5127435.3789809635</v>
      </c>
      <c r="K53" s="25">
        <f t="shared" si="6"/>
        <v>76260427.779447049</v>
      </c>
      <c r="L53" s="10"/>
      <c r="M53" s="1"/>
      <c r="N53" s="1"/>
    </row>
    <row r="54" spans="2:15" ht="4.5" customHeight="1" x14ac:dyDescent="0.3">
      <c r="E54" s="22"/>
      <c r="F54" s="9"/>
      <c r="G54" s="22"/>
      <c r="H54" s="9"/>
      <c r="I54" s="9"/>
      <c r="J54" s="9"/>
      <c r="K54" s="9"/>
      <c r="L54" s="10"/>
      <c r="M54" s="34"/>
      <c r="N54" s="1"/>
    </row>
    <row r="55" spans="2:15" ht="13" x14ac:dyDescent="0.3">
      <c r="B55" s="8">
        <f>B53+1</f>
        <v>45</v>
      </c>
      <c r="C55" s="3" t="s">
        <v>65</v>
      </c>
      <c r="E55" s="24"/>
      <c r="F55" s="12">
        <f>SUM(F8:F54)</f>
        <v>955885357.21505237</v>
      </c>
      <c r="G55" s="24"/>
      <c r="H55" s="12">
        <f>SUM(H8:H54)</f>
        <v>87505984.26962164</v>
      </c>
      <c r="I55" s="12">
        <f>SUM(I8:I54)</f>
        <v>86029772.149354696</v>
      </c>
      <c r="J55" s="12">
        <f>SUM(J8:J54)</f>
        <v>-18066252.151364487</v>
      </c>
      <c r="K55" s="12">
        <f>SUM(K8:K54)</f>
        <v>155469504.26761186</v>
      </c>
      <c r="L55" s="10"/>
      <c r="M55" s="35">
        <v>155469504.28488451</v>
      </c>
      <c r="N55" s="1"/>
      <c r="O55" s="33">
        <f>K55-M55</f>
        <v>-1.7272651195526123E-2</v>
      </c>
    </row>
    <row r="56" spans="2:15" x14ac:dyDescent="0.25">
      <c r="E56" s="25"/>
      <c r="F56" s="10"/>
      <c r="G56" s="25"/>
      <c r="H56" s="10"/>
      <c r="I56" s="10"/>
      <c r="J56" s="10"/>
      <c r="K56" s="10"/>
      <c r="L56" s="10"/>
    </row>
    <row r="57" spans="2:15" x14ac:dyDescent="0.25">
      <c r="E57" s="25"/>
      <c r="F57" s="10"/>
      <c r="G57" s="25"/>
      <c r="H57" s="10"/>
      <c r="I57" s="10"/>
      <c r="J57" s="10"/>
      <c r="K57" s="10"/>
      <c r="L57" s="10"/>
      <c r="N57" s="13"/>
    </row>
    <row r="58" spans="2:15" ht="13" x14ac:dyDescent="0.3">
      <c r="C58" s="37" t="s">
        <v>66</v>
      </c>
      <c r="E58" s="25"/>
      <c r="F58" s="10"/>
      <c r="G58" s="25"/>
      <c r="H58" s="10"/>
      <c r="I58" s="10"/>
      <c r="J58" s="10"/>
      <c r="K58" s="10"/>
      <c r="L58" s="10"/>
      <c r="N58" s="13"/>
    </row>
    <row r="59" spans="2:15" x14ac:dyDescent="0.25">
      <c r="B59" s="36">
        <f>B55+1</f>
        <v>46</v>
      </c>
      <c r="C59" s="4" t="s">
        <v>67</v>
      </c>
      <c r="D59" s="4" t="s">
        <v>68</v>
      </c>
      <c r="E59" s="22"/>
      <c r="F59" s="9">
        <v>-2684242427.9100008</v>
      </c>
      <c r="G59" s="22"/>
      <c r="H59" s="9">
        <f t="shared" ref="H59:H65" si="8">F59*$D$101</f>
        <v>-563690909.8611002</v>
      </c>
      <c r="I59" s="32"/>
      <c r="J59" s="32"/>
      <c r="K59" s="9">
        <f t="shared" ref="K59:K65" si="9">SUM(H59:J59)</f>
        <v>-563690909.8611002</v>
      </c>
      <c r="L59" s="10"/>
    </row>
    <row r="60" spans="2:15" x14ac:dyDescent="0.25">
      <c r="B60" s="36">
        <f t="shared" ref="B60:B65" si="10">B59+1</f>
        <v>47</v>
      </c>
      <c r="C60" s="4" t="s">
        <v>69</v>
      </c>
      <c r="D60" s="4" t="s">
        <v>70</v>
      </c>
      <c r="E60" s="22"/>
      <c r="F60" s="10">
        <v>62912015.140000001</v>
      </c>
      <c r="G60" s="25"/>
      <c r="H60" s="10">
        <f t="shared" si="8"/>
        <v>13211523.179399999</v>
      </c>
      <c r="I60" s="32"/>
      <c r="J60" s="32"/>
      <c r="K60" s="10">
        <f t="shared" si="9"/>
        <v>13211523.179399999</v>
      </c>
      <c r="L60" s="10"/>
    </row>
    <row r="61" spans="2:15" x14ac:dyDescent="0.25">
      <c r="B61" s="36">
        <f t="shared" si="10"/>
        <v>48</v>
      </c>
      <c r="C61" s="4" t="s">
        <v>71</v>
      </c>
      <c r="D61" s="4" t="s">
        <v>72</v>
      </c>
      <c r="E61" s="22"/>
      <c r="F61" s="10">
        <v>-31813813.140000001</v>
      </c>
      <c r="G61" s="25"/>
      <c r="H61" s="10">
        <f t="shared" si="8"/>
        <v>-6680900.7593999999</v>
      </c>
      <c r="I61" s="32"/>
      <c r="J61" s="32"/>
      <c r="K61" s="10">
        <f t="shared" si="9"/>
        <v>-6680900.7593999999</v>
      </c>
      <c r="L61" s="10"/>
    </row>
    <row r="62" spans="2:15" x14ac:dyDescent="0.25">
      <c r="B62" s="36">
        <f t="shared" si="10"/>
        <v>49</v>
      </c>
      <c r="C62" s="4" t="s">
        <v>73</v>
      </c>
      <c r="D62" s="4" t="s">
        <v>74</v>
      </c>
      <c r="E62" s="22"/>
      <c r="F62" s="10">
        <v>-71616912.690000013</v>
      </c>
      <c r="G62" s="25"/>
      <c r="H62" s="10">
        <f t="shared" si="8"/>
        <v>-15039551.664900003</v>
      </c>
      <c r="I62" s="32"/>
      <c r="J62" s="32"/>
      <c r="K62" s="10">
        <f t="shared" si="9"/>
        <v>-15039551.664900003</v>
      </c>
      <c r="L62" s="10"/>
    </row>
    <row r="63" spans="2:15" x14ac:dyDescent="0.25">
      <c r="B63" s="36">
        <f t="shared" si="10"/>
        <v>50</v>
      </c>
      <c r="C63" s="4" t="s">
        <v>75</v>
      </c>
      <c r="D63" s="4" t="s">
        <v>68</v>
      </c>
      <c r="E63" s="22"/>
      <c r="F63" s="10">
        <v>-17897232.679998193</v>
      </c>
      <c r="G63" s="25"/>
      <c r="H63" s="10">
        <f t="shared" si="8"/>
        <v>-3758418.8627996203</v>
      </c>
      <c r="I63" s="32"/>
      <c r="J63" s="32"/>
      <c r="K63" s="10">
        <f t="shared" si="9"/>
        <v>-3758418.8627996203</v>
      </c>
      <c r="L63" s="10"/>
    </row>
    <row r="64" spans="2:15" x14ac:dyDescent="0.25">
      <c r="B64" s="36">
        <f t="shared" si="10"/>
        <v>51</v>
      </c>
      <c r="C64" s="4" t="s">
        <v>76</v>
      </c>
      <c r="D64" s="4" t="s">
        <v>68</v>
      </c>
      <c r="E64" s="22"/>
      <c r="F64" s="10">
        <v>10277727.439999998</v>
      </c>
      <c r="G64" s="25"/>
      <c r="H64" s="10">
        <f t="shared" si="8"/>
        <v>2158322.7623999994</v>
      </c>
      <c r="I64" s="32"/>
      <c r="J64" s="32"/>
      <c r="K64" s="10">
        <f t="shared" si="9"/>
        <v>2158322.7623999994</v>
      </c>
      <c r="L64" s="10"/>
    </row>
    <row r="65" spans="2:16" x14ac:dyDescent="0.25">
      <c r="B65" s="36">
        <f t="shared" si="10"/>
        <v>52</v>
      </c>
      <c r="C65" s="4" t="s">
        <v>77</v>
      </c>
      <c r="D65" s="4" t="s">
        <v>72</v>
      </c>
      <c r="E65" s="22"/>
      <c r="F65" s="10">
        <v>-4043814.6999999997</v>
      </c>
      <c r="G65" s="25"/>
      <c r="H65" s="10">
        <f t="shared" si="8"/>
        <v>-849201.08699999994</v>
      </c>
      <c r="I65" s="32"/>
      <c r="J65" s="32"/>
      <c r="K65" s="10">
        <f t="shared" si="9"/>
        <v>-849201.08699999994</v>
      </c>
      <c r="L65" s="10"/>
    </row>
    <row r="66" spans="2:16" x14ac:dyDescent="0.25">
      <c r="E66" s="25"/>
      <c r="F66" s="10"/>
      <c r="G66" s="25"/>
      <c r="H66" s="10"/>
      <c r="I66" s="10"/>
      <c r="J66" s="10"/>
      <c r="K66" s="10"/>
      <c r="L66" s="10"/>
    </row>
    <row r="67" spans="2:16" x14ac:dyDescent="0.25">
      <c r="B67" s="36">
        <f>B65+1</f>
        <v>53</v>
      </c>
      <c r="C67" s="4" t="s">
        <v>78</v>
      </c>
      <c r="D67" s="4" t="s">
        <v>68</v>
      </c>
      <c r="E67" s="22"/>
      <c r="F67" s="10">
        <v>-2169833975.6400008</v>
      </c>
      <c r="G67" s="25"/>
      <c r="H67" s="32"/>
      <c r="I67" s="10">
        <f t="shared" ref="I67:I73" si="11">F67*$D$103</f>
        <v>-195285057.80760008</v>
      </c>
      <c r="J67" s="10">
        <f t="shared" ref="J67:J73" si="12">-SUM(I67:I67)*$D$101</f>
        <v>41009862.139596015</v>
      </c>
      <c r="K67" s="10">
        <f t="shared" ref="K67:K73" si="13">SUM(H67:J67)</f>
        <v>-154275195.66800407</v>
      </c>
      <c r="L67" s="10"/>
    </row>
    <row r="68" spans="2:16" x14ac:dyDescent="0.25">
      <c r="B68" s="36">
        <f>B67+1</f>
        <v>54</v>
      </c>
      <c r="C68" s="4" t="s">
        <v>79</v>
      </c>
      <c r="D68" s="4" t="s">
        <v>70</v>
      </c>
      <c r="E68" s="22"/>
      <c r="F68" s="10">
        <v>90733050.010000005</v>
      </c>
      <c r="G68" s="25"/>
      <c r="H68" s="32"/>
      <c r="I68" s="10">
        <f t="shared" si="11"/>
        <v>8165974.5009000003</v>
      </c>
      <c r="J68" s="10">
        <f t="shared" si="12"/>
        <v>-1714854.6451890001</v>
      </c>
      <c r="K68" s="10">
        <f t="shared" si="13"/>
        <v>6451119.855711</v>
      </c>
      <c r="L68" s="10"/>
    </row>
    <row r="69" spans="2:16" x14ac:dyDescent="0.25">
      <c r="B69" s="36">
        <f t="shared" ref="B69:B73" si="14">B68+1</f>
        <v>55</v>
      </c>
      <c r="C69" s="4" t="s">
        <v>80</v>
      </c>
      <c r="D69" s="4" t="s">
        <v>72</v>
      </c>
      <c r="E69" s="22"/>
      <c r="F69" s="10">
        <v>-31813813.140000001</v>
      </c>
      <c r="G69" s="25"/>
      <c r="H69" s="32"/>
      <c r="I69" s="10">
        <f t="shared" si="11"/>
        <v>-2863243.1825999999</v>
      </c>
      <c r="J69" s="10">
        <f t="shared" si="12"/>
        <v>601281.06834599993</v>
      </c>
      <c r="K69" s="10">
        <f t="shared" si="13"/>
        <v>-2261962.1142540001</v>
      </c>
      <c r="L69" s="10"/>
    </row>
    <row r="70" spans="2:16" x14ac:dyDescent="0.25">
      <c r="B70" s="36">
        <f t="shared" si="14"/>
        <v>56</v>
      </c>
      <c r="C70" s="4" t="s">
        <v>81</v>
      </c>
      <c r="D70" s="4" t="s">
        <v>74</v>
      </c>
      <c r="E70" s="22"/>
      <c r="F70" s="10">
        <v>-7653382.6200000001</v>
      </c>
      <c r="G70" s="25"/>
      <c r="H70" s="32"/>
      <c r="I70" s="10">
        <f t="shared" si="11"/>
        <v>-688804.43579999998</v>
      </c>
      <c r="J70" s="10">
        <f t="shared" si="12"/>
        <v>144648.931518</v>
      </c>
      <c r="K70" s="10">
        <f t="shared" si="13"/>
        <v>-544155.50428200001</v>
      </c>
      <c r="L70" s="10"/>
    </row>
    <row r="71" spans="2:16" x14ac:dyDescent="0.25">
      <c r="B71" s="36">
        <f t="shared" si="14"/>
        <v>57</v>
      </c>
      <c r="C71" s="4" t="s">
        <v>82</v>
      </c>
      <c r="D71" s="4" t="s">
        <v>68</v>
      </c>
      <c r="E71" s="22"/>
      <c r="F71" s="10">
        <v>-13443173.906075947</v>
      </c>
      <c r="G71" s="25"/>
      <c r="H71" s="32"/>
      <c r="I71" s="10">
        <f t="shared" si="11"/>
        <v>-1209885.6515468352</v>
      </c>
      <c r="J71" s="10">
        <f t="shared" si="12"/>
        <v>254075.98682483539</v>
      </c>
      <c r="K71" s="10">
        <f t="shared" si="13"/>
        <v>-955809.66472199978</v>
      </c>
      <c r="L71" s="10"/>
    </row>
    <row r="72" spans="2:16" x14ac:dyDescent="0.25">
      <c r="B72" s="36">
        <f t="shared" si="14"/>
        <v>58</v>
      </c>
      <c r="C72" s="4" t="s">
        <v>83</v>
      </c>
      <c r="D72" s="4" t="s">
        <v>68</v>
      </c>
      <c r="E72" s="22"/>
      <c r="F72" s="10">
        <v>10277727.439999998</v>
      </c>
      <c r="G72" s="25"/>
      <c r="H72" s="32"/>
      <c r="I72" s="10">
        <f t="shared" si="11"/>
        <v>924995.46959999972</v>
      </c>
      <c r="J72" s="10">
        <f t="shared" si="12"/>
        <v>-194249.04861599993</v>
      </c>
      <c r="K72" s="10">
        <f t="shared" si="13"/>
        <v>730746.42098399973</v>
      </c>
      <c r="L72" s="10"/>
    </row>
    <row r="73" spans="2:16" x14ac:dyDescent="0.25">
      <c r="B73" s="36">
        <f t="shared" si="14"/>
        <v>59</v>
      </c>
      <c r="C73" s="4" t="s">
        <v>84</v>
      </c>
      <c r="D73" s="4" t="s">
        <v>72</v>
      </c>
      <c r="E73" s="22"/>
      <c r="F73" s="10">
        <v>-4043814.6999999997</v>
      </c>
      <c r="G73" s="25"/>
      <c r="H73" s="32"/>
      <c r="I73" s="10">
        <f t="shared" si="11"/>
        <v>-363943.32299999997</v>
      </c>
      <c r="J73" s="10">
        <f t="shared" si="12"/>
        <v>76428.097829999999</v>
      </c>
      <c r="K73" s="10">
        <f t="shared" si="13"/>
        <v>-287515.22516999999</v>
      </c>
      <c r="L73" s="10"/>
    </row>
    <row r="74" spans="2:16" ht="5.15" customHeight="1" x14ac:dyDescent="0.25">
      <c r="B74" s="36"/>
      <c r="E74" s="22"/>
      <c r="F74" s="10"/>
      <c r="G74" s="25"/>
      <c r="H74" s="10"/>
      <c r="I74" s="10"/>
      <c r="J74" s="10"/>
      <c r="K74" s="10"/>
      <c r="L74" s="10"/>
    </row>
    <row r="75" spans="2:16" ht="13" x14ac:dyDescent="0.3">
      <c r="B75" s="8">
        <f>B73+1</f>
        <v>60</v>
      </c>
      <c r="C75" s="3" t="s">
        <v>85</v>
      </c>
      <c r="E75" s="24"/>
      <c r="F75" s="12">
        <f>SUM(F58:F74)</f>
        <v>-4862201841.096076</v>
      </c>
      <c r="G75" s="24"/>
      <c r="H75" s="12">
        <f>SUM(H58:H74)</f>
        <v>-574649136.29339981</v>
      </c>
      <c r="I75" s="12">
        <f>SUM(I58:I74)</f>
        <v>-191319964.43004692</v>
      </c>
      <c r="J75" s="12">
        <f>SUM(J58:J74)</f>
        <v>40177192.530309848</v>
      </c>
      <c r="K75" s="12">
        <f>SUM(K58:K74)</f>
        <v>-725791908.19313681</v>
      </c>
      <c r="L75" s="10"/>
      <c r="M75" s="35">
        <f>-725791908</f>
        <v>-725791908</v>
      </c>
      <c r="O75" s="33">
        <f>K75-M75</f>
        <v>-0.19313681125640869</v>
      </c>
      <c r="P75" s="11"/>
    </row>
    <row r="76" spans="2:16" x14ac:dyDescent="0.25">
      <c r="E76" s="25"/>
      <c r="F76" s="10"/>
      <c r="G76" s="25"/>
      <c r="H76" s="10"/>
      <c r="I76" s="10"/>
      <c r="J76" s="10"/>
      <c r="K76" s="10"/>
      <c r="L76" s="10"/>
    </row>
    <row r="77" spans="2:16" ht="13" x14ac:dyDescent="0.3">
      <c r="C77" s="37" t="s">
        <v>86</v>
      </c>
      <c r="E77" s="25"/>
      <c r="F77" s="10"/>
      <c r="G77" s="25"/>
      <c r="H77" s="10"/>
      <c r="I77" s="10"/>
      <c r="J77" s="10"/>
      <c r="K77" s="10"/>
      <c r="L77" s="10"/>
    </row>
    <row r="78" spans="2:16" x14ac:dyDescent="0.25">
      <c r="B78" s="36">
        <f>B75+1</f>
        <v>61</v>
      </c>
      <c r="C78" s="4" t="s">
        <v>87</v>
      </c>
      <c r="D78" s="4" t="s">
        <v>88</v>
      </c>
      <c r="E78" s="22"/>
      <c r="F78" s="9">
        <v>492725.34</v>
      </c>
      <c r="G78" s="22"/>
      <c r="H78" s="9">
        <f t="shared" ref="H78:H93" si="15">F78*$D$101</f>
        <v>103472.3214</v>
      </c>
      <c r="I78" s="9">
        <f t="shared" ref="I78:I93" si="16">F78*$D$103</f>
        <v>44345.280599999998</v>
      </c>
      <c r="J78" s="9">
        <f t="shared" ref="J78:J93" si="17">-SUM(I78:I78)*$D$101</f>
        <v>-9312.5089259999986</v>
      </c>
      <c r="K78" s="9">
        <f t="shared" ref="K78:K93" si="18">SUM(H78:J78)</f>
        <v>138505.093074</v>
      </c>
      <c r="L78" s="10"/>
    </row>
    <row r="79" spans="2:16" x14ac:dyDescent="0.25">
      <c r="B79" s="36">
        <f>B78+1</f>
        <v>62</v>
      </c>
      <c r="C79" s="4" t="s">
        <v>89</v>
      </c>
      <c r="D79" s="4" t="s">
        <v>90</v>
      </c>
      <c r="E79" s="22"/>
      <c r="F79" s="10">
        <v>-1894288.5899999999</v>
      </c>
      <c r="G79" s="25"/>
      <c r="H79" s="10">
        <f t="shared" si="15"/>
        <v>-397800.60389999993</v>
      </c>
      <c r="I79" s="10">
        <f t="shared" si="16"/>
        <v>-170485.97309999997</v>
      </c>
      <c r="J79" s="10">
        <f t="shared" si="17"/>
        <v>35802.054350999992</v>
      </c>
      <c r="K79" s="10">
        <f t="shared" si="18"/>
        <v>-532484.52264899993</v>
      </c>
      <c r="L79" s="10"/>
    </row>
    <row r="80" spans="2:16" x14ac:dyDescent="0.25">
      <c r="B80" s="36">
        <f t="shared" ref="B80:B92" si="19">B79+1</f>
        <v>63</v>
      </c>
      <c r="C80" s="4" t="s">
        <v>91</v>
      </c>
      <c r="D80" s="4" t="s">
        <v>91</v>
      </c>
      <c r="E80" s="22"/>
      <c r="F80" s="10">
        <v>-43108905.420000002</v>
      </c>
      <c r="G80" s="25"/>
      <c r="H80" s="10">
        <f t="shared" si="15"/>
        <v>-9052870.1381999999</v>
      </c>
      <c r="I80" s="10">
        <f t="shared" si="16"/>
        <v>-3879801.4878000002</v>
      </c>
      <c r="J80" s="10">
        <f t="shared" si="17"/>
        <v>814758.31243799999</v>
      </c>
      <c r="K80" s="10">
        <f t="shared" si="18"/>
        <v>-12117913.313562</v>
      </c>
      <c r="L80" s="10"/>
    </row>
    <row r="81" spans="2:16" x14ac:dyDescent="0.25">
      <c r="B81" s="36">
        <f t="shared" si="19"/>
        <v>64</v>
      </c>
      <c r="C81" s="4" t="s">
        <v>92</v>
      </c>
      <c r="D81" s="4" t="s">
        <v>92</v>
      </c>
      <c r="E81" s="22"/>
      <c r="F81" s="10">
        <v>-5039534.9400000004</v>
      </c>
      <c r="G81" s="25"/>
      <c r="H81" s="10">
        <f t="shared" si="15"/>
        <v>-1058302.3374000001</v>
      </c>
      <c r="I81" s="10">
        <f t="shared" si="16"/>
        <v>-453558.1446</v>
      </c>
      <c r="J81" s="10">
        <f t="shared" si="17"/>
        <v>95247.210365999999</v>
      </c>
      <c r="K81" s="10">
        <f t="shared" si="18"/>
        <v>-1416613.2716340001</v>
      </c>
      <c r="L81" s="10"/>
    </row>
    <row r="82" spans="2:16" x14ac:dyDescent="0.25">
      <c r="B82" s="36">
        <f t="shared" si="19"/>
        <v>65</v>
      </c>
      <c r="C82" s="4" t="s">
        <v>94</v>
      </c>
      <c r="D82" s="4" t="s">
        <v>34</v>
      </c>
      <c r="E82" s="22"/>
      <c r="F82" s="10">
        <v>-770241.17</v>
      </c>
      <c r="G82" s="25"/>
      <c r="H82" s="10">
        <f t="shared" si="15"/>
        <v>-161750.64569999999</v>
      </c>
      <c r="I82" s="10">
        <f t="shared" si="16"/>
        <v>-69321.705300000001</v>
      </c>
      <c r="J82" s="10">
        <f t="shared" si="17"/>
        <v>14557.558112999999</v>
      </c>
      <c r="K82" s="10">
        <f t="shared" si="18"/>
        <v>-216514.79288699999</v>
      </c>
      <c r="L82" s="10"/>
    </row>
    <row r="83" spans="2:16" x14ac:dyDescent="0.25">
      <c r="B83" s="36">
        <f t="shared" si="19"/>
        <v>66</v>
      </c>
      <c r="C83" s="4" t="s">
        <v>95</v>
      </c>
      <c r="D83" s="4" t="s">
        <v>93</v>
      </c>
      <c r="E83" s="22"/>
      <c r="F83" s="10">
        <v>-3217678.99</v>
      </c>
      <c r="G83" s="25"/>
      <c r="H83" s="10">
        <f t="shared" si="15"/>
        <v>-675712.58790000004</v>
      </c>
      <c r="I83" s="10">
        <f t="shared" si="16"/>
        <v>-289591.1091</v>
      </c>
      <c r="J83" s="10">
        <f t="shared" si="17"/>
        <v>60814.132911000001</v>
      </c>
      <c r="K83" s="10">
        <f t="shared" si="18"/>
        <v>-904489.56408899999</v>
      </c>
      <c r="L83" s="10"/>
    </row>
    <row r="84" spans="2:16" x14ac:dyDescent="0.25">
      <c r="B84" s="36">
        <f t="shared" si="19"/>
        <v>67</v>
      </c>
      <c r="C84" s="4" t="s">
        <v>96</v>
      </c>
      <c r="D84" s="4" t="s">
        <v>97</v>
      </c>
      <c r="E84" s="22"/>
      <c r="F84" s="10">
        <v>-1346867.45</v>
      </c>
      <c r="G84" s="25"/>
      <c r="H84" s="10">
        <f t="shared" si="15"/>
        <v>-282842.16449999996</v>
      </c>
      <c r="I84" s="10">
        <f t="shared" si="16"/>
        <v>-121218.07049999999</v>
      </c>
      <c r="J84" s="10">
        <f t="shared" si="17"/>
        <v>25455.794804999998</v>
      </c>
      <c r="K84" s="10">
        <f t="shared" si="18"/>
        <v>-378604.44019499992</v>
      </c>
      <c r="L84" s="10"/>
    </row>
    <row r="85" spans="2:16" x14ac:dyDescent="0.25">
      <c r="B85" s="36">
        <f t="shared" si="19"/>
        <v>68</v>
      </c>
      <c r="C85" s="4" t="s">
        <v>98</v>
      </c>
      <c r="D85" s="4" t="s">
        <v>93</v>
      </c>
      <c r="E85" s="22"/>
      <c r="F85" s="10">
        <v>-27811955.07</v>
      </c>
      <c r="G85" s="25"/>
      <c r="H85" s="10">
        <f t="shared" si="15"/>
        <v>-5840510.5647</v>
      </c>
      <c r="I85" s="10">
        <f t="shared" si="16"/>
        <v>-2503075.9562999997</v>
      </c>
      <c r="J85" s="10">
        <f t="shared" si="17"/>
        <v>525645.95082299993</v>
      </c>
      <c r="K85" s="10">
        <f t="shared" si="18"/>
        <v>-7817940.570177</v>
      </c>
      <c r="L85" s="10"/>
    </row>
    <row r="86" spans="2:16" x14ac:dyDescent="0.25">
      <c r="B86" s="36">
        <f t="shared" si="19"/>
        <v>69</v>
      </c>
      <c r="C86" s="4" t="s">
        <v>99</v>
      </c>
      <c r="D86" s="4" t="s">
        <v>93</v>
      </c>
      <c r="E86" s="22"/>
      <c r="F86" s="10">
        <v>-9814105.2400000002</v>
      </c>
      <c r="G86" s="25"/>
      <c r="H86" s="10">
        <f t="shared" si="15"/>
        <v>-2060962.1003999999</v>
      </c>
      <c r="I86" s="10">
        <f t="shared" si="16"/>
        <v>-883269.47159999993</v>
      </c>
      <c r="J86" s="10">
        <f t="shared" si="17"/>
        <v>185486.58903599999</v>
      </c>
      <c r="K86" s="10">
        <f t="shared" si="18"/>
        <v>-2758744.9829639997</v>
      </c>
      <c r="L86" s="10"/>
    </row>
    <row r="87" spans="2:16" x14ac:dyDescent="0.25">
      <c r="B87" s="36">
        <f t="shared" si="19"/>
        <v>70</v>
      </c>
      <c r="C87" s="4" t="s">
        <v>100</v>
      </c>
      <c r="D87" s="4" t="s">
        <v>93</v>
      </c>
      <c r="E87" s="22"/>
      <c r="F87" s="10">
        <v>-22193347.669999998</v>
      </c>
      <c r="G87" s="25"/>
      <c r="H87" s="10">
        <f t="shared" si="15"/>
        <v>-4660603.0106999995</v>
      </c>
      <c r="I87" s="10">
        <f t="shared" si="16"/>
        <v>-1997401.2902999998</v>
      </c>
      <c r="J87" s="10">
        <f t="shared" si="17"/>
        <v>419454.27096299996</v>
      </c>
      <c r="K87" s="10">
        <f t="shared" si="18"/>
        <v>-6238550.0300369989</v>
      </c>
      <c r="L87" s="10"/>
    </row>
    <row r="88" spans="2:16" x14ac:dyDescent="0.25">
      <c r="B88" s="36">
        <f t="shared" si="19"/>
        <v>71</v>
      </c>
      <c r="C88" s="4" t="s">
        <v>101</v>
      </c>
      <c r="D88" s="4" t="s">
        <v>93</v>
      </c>
      <c r="E88" s="22"/>
      <c r="F88" s="10">
        <v>-9184486.3599999994</v>
      </c>
      <c r="G88" s="25"/>
      <c r="H88" s="10">
        <f t="shared" si="15"/>
        <v>-1928742.1355999997</v>
      </c>
      <c r="I88" s="10">
        <f t="shared" si="16"/>
        <v>-826603.7723999999</v>
      </c>
      <c r="J88" s="10">
        <f t="shared" si="17"/>
        <v>173586.79220399997</v>
      </c>
      <c r="K88" s="10">
        <f t="shared" si="18"/>
        <v>-2581759.1157959998</v>
      </c>
      <c r="L88" s="10"/>
    </row>
    <row r="89" spans="2:16" x14ac:dyDescent="0.25">
      <c r="B89" s="36">
        <f t="shared" si="19"/>
        <v>72</v>
      </c>
      <c r="C89" s="4" t="s">
        <v>102</v>
      </c>
      <c r="D89" s="4" t="s">
        <v>93</v>
      </c>
      <c r="E89" s="22"/>
      <c r="F89" s="10">
        <v>-526548.81000000006</v>
      </c>
      <c r="G89" s="25"/>
      <c r="H89" s="10">
        <f t="shared" si="15"/>
        <v>-110575.2501</v>
      </c>
      <c r="I89" s="10">
        <f t="shared" si="16"/>
        <v>-47389.392900000006</v>
      </c>
      <c r="J89" s="10">
        <f t="shared" si="17"/>
        <v>9951.7725090000004</v>
      </c>
      <c r="K89" s="10">
        <f t="shared" si="18"/>
        <v>-148012.87049100001</v>
      </c>
      <c r="L89" s="10"/>
    </row>
    <row r="90" spans="2:16" x14ac:dyDescent="0.25">
      <c r="B90" s="36">
        <f t="shared" si="19"/>
        <v>73</v>
      </c>
      <c r="C90" s="4" t="s">
        <v>103</v>
      </c>
      <c r="D90" s="4" t="s">
        <v>93</v>
      </c>
      <c r="E90" s="22"/>
      <c r="F90" s="10">
        <v>-32844670.689999998</v>
      </c>
      <c r="G90" s="25"/>
      <c r="H90" s="10">
        <f t="shared" si="15"/>
        <v>-6897380.844899999</v>
      </c>
      <c r="I90" s="10">
        <f t="shared" si="16"/>
        <v>-2956020.3620999996</v>
      </c>
      <c r="J90" s="10">
        <f t="shared" si="17"/>
        <v>620764.27604099992</v>
      </c>
      <c r="K90" s="10">
        <f t="shared" si="18"/>
        <v>-9232636.9309589993</v>
      </c>
      <c r="L90" s="10"/>
    </row>
    <row r="91" spans="2:16" x14ac:dyDescent="0.25">
      <c r="B91" s="36">
        <f t="shared" si="19"/>
        <v>74</v>
      </c>
      <c r="C91" s="4" t="s">
        <v>104</v>
      </c>
      <c r="D91" s="4" t="s">
        <v>93</v>
      </c>
      <c r="E91" s="22"/>
      <c r="F91" s="10">
        <v>-24790698.93</v>
      </c>
      <c r="G91" s="25"/>
      <c r="H91" s="10">
        <f t="shared" si="15"/>
        <v>-5206046.7752999999</v>
      </c>
      <c r="I91" s="10">
        <f t="shared" si="16"/>
        <v>-2231162.9036999997</v>
      </c>
      <c r="J91" s="10">
        <f t="shared" si="17"/>
        <v>468544.20977699989</v>
      </c>
      <c r="K91" s="10">
        <f t="shared" si="18"/>
        <v>-6968665.4692230001</v>
      </c>
      <c r="L91" s="10"/>
    </row>
    <row r="92" spans="2:16" x14ac:dyDescent="0.25">
      <c r="B92" s="36">
        <f t="shared" si="19"/>
        <v>75</v>
      </c>
      <c r="C92" s="4" t="s">
        <v>105</v>
      </c>
      <c r="D92" s="4" t="s">
        <v>105</v>
      </c>
      <c r="E92" s="22"/>
      <c r="F92" s="10">
        <v>-381434.49</v>
      </c>
      <c r="G92" s="25"/>
      <c r="H92" s="10">
        <f t="shared" si="15"/>
        <v>-80101.242899999997</v>
      </c>
      <c r="I92" s="10">
        <f t="shared" si="16"/>
        <v>-34329.104099999997</v>
      </c>
      <c r="J92" s="10">
        <f t="shared" si="17"/>
        <v>7209.1118609999994</v>
      </c>
      <c r="K92" s="10">
        <f t="shared" si="18"/>
        <v>-107221.235139</v>
      </c>
      <c r="L92" s="10"/>
    </row>
    <row r="93" spans="2:16" x14ac:dyDescent="0.25">
      <c r="B93" s="36">
        <f t="shared" ref="B93" si="20">B92+1</f>
        <v>76</v>
      </c>
      <c r="C93" s="4" t="s">
        <v>106</v>
      </c>
      <c r="D93" s="4" t="s">
        <v>106</v>
      </c>
      <c r="E93" s="22"/>
      <c r="F93" s="10">
        <v>-3498083.43</v>
      </c>
      <c r="G93" s="25"/>
      <c r="H93" s="10">
        <f t="shared" si="15"/>
        <v>-734597.52029999997</v>
      </c>
      <c r="I93" s="10">
        <f t="shared" si="16"/>
        <v>-314827.50870000001</v>
      </c>
      <c r="J93" s="10">
        <f t="shared" si="17"/>
        <v>66113.776826999994</v>
      </c>
      <c r="K93" s="10">
        <f t="shared" si="18"/>
        <v>-983311.25217300013</v>
      </c>
      <c r="L93" s="10"/>
    </row>
    <row r="94" spans="2:16" ht="4.5" customHeight="1" x14ac:dyDescent="0.25">
      <c r="E94" s="22"/>
      <c r="F94" s="9"/>
      <c r="G94" s="22"/>
      <c r="H94" s="9"/>
      <c r="I94" s="9"/>
      <c r="J94" s="9"/>
      <c r="K94" s="9"/>
      <c r="L94" s="10"/>
    </row>
    <row r="95" spans="2:16" ht="13" x14ac:dyDescent="0.3">
      <c r="B95" s="8">
        <f>B93+1</f>
        <v>77</v>
      </c>
      <c r="C95" s="3" t="s">
        <v>107</v>
      </c>
      <c r="E95" s="24"/>
      <c r="F95" s="12">
        <f>SUM(F77:F94)</f>
        <v>-185930121.91000003</v>
      </c>
      <c r="G95" s="24"/>
      <c r="H95" s="12">
        <f>SUM(H77:H94)</f>
        <v>-39045325.601099998</v>
      </c>
      <c r="I95" s="12">
        <f>SUM(I77:I94)</f>
        <v>-16733710.971899997</v>
      </c>
      <c r="J95" s="12">
        <f>SUM(J77:J94)</f>
        <v>3514079.3040989996</v>
      </c>
      <c r="K95" s="12">
        <f>SUM(K77:K94)</f>
        <v>-52264957.268900998</v>
      </c>
      <c r="L95" s="10"/>
      <c r="M95" s="35">
        <f>-52264958</f>
        <v>-52264958</v>
      </c>
      <c r="O95" s="33">
        <f>K95-M95</f>
        <v>0.73109900206327438</v>
      </c>
      <c r="P95" s="11"/>
    </row>
    <row r="96" spans="2:16" x14ac:dyDescent="0.25">
      <c r="E96" s="25"/>
      <c r="F96" s="10"/>
      <c r="G96" s="25"/>
      <c r="H96" s="10"/>
      <c r="I96" s="10"/>
      <c r="J96" s="10"/>
      <c r="K96" s="10"/>
      <c r="L96" s="10"/>
      <c r="M96" s="13"/>
    </row>
    <row r="97" spans="2:15" ht="13.5" thickBot="1" x14ac:dyDescent="0.35">
      <c r="B97" s="8">
        <f>B95+1</f>
        <v>78</v>
      </c>
      <c r="C97" s="3" t="s">
        <v>108</v>
      </c>
      <c r="E97" s="25"/>
      <c r="F97" s="15">
        <f>F55+F75+F95</f>
        <v>-4092246605.7910233</v>
      </c>
      <c r="G97" s="25"/>
      <c r="H97" s="15">
        <f>H55+H75+H95</f>
        <v>-526188477.62487817</v>
      </c>
      <c r="I97" s="15">
        <f>I55+I75+I95</f>
        <v>-122023903.25259222</v>
      </c>
      <c r="J97" s="15">
        <f>J55+J75+J95</f>
        <v>25625019.683044363</v>
      </c>
      <c r="K97" s="15">
        <f>K55+K75+K95</f>
        <v>-622587361.19442594</v>
      </c>
      <c r="L97" s="10"/>
      <c r="M97" s="15">
        <f>M55+M75+M95</f>
        <v>-622587361.71511555</v>
      </c>
      <c r="O97" s="33">
        <f>K97-M97</f>
        <v>0.52068960666656494</v>
      </c>
    </row>
    <row r="98" spans="2:15" ht="13" thickTop="1" x14ac:dyDescent="0.25">
      <c r="E98" s="26"/>
      <c r="F98" s="16"/>
      <c r="G98" s="26"/>
    </row>
    <row r="99" spans="2:15" ht="13" x14ac:dyDescent="0.3">
      <c r="C99" s="17" t="s">
        <v>109</v>
      </c>
      <c r="K99" s="10"/>
      <c r="L99" s="14"/>
    </row>
    <row r="100" spans="2:15" ht="4.5" customHeight="1" x14ac:dyDescent="0.25">
      <c r="K100" s="10"/>
    </row>
    <row r="101" spans="2:15" x14ac:dyDescent="0.25">
      <c r="C101" s="4" t="s">
        <v>110</v>
      </c>
      <c r="D101" s="7">
        <v>0.21</v>
      </c>
      <c r="K101" s="10"/>
    </row>
    <row r="102" spans="2:15" x14ac:dyDescent="0.25">
      <c r="C102" s="4" t="s">
        <v>111</v>
      </c>
      <c r="D102" s="7">
        <f>-SUM(D103:D104)*D101</f>
        <v>-1.89E-2</v>
      </c>
      <c r="K102" s="10"/>
      <c r="L102" s="18"/>
    </row>
    <row r="103" spans="2:15" x14ac:dyDescent="0.25">
      <c r="C103" s="4" t="s">
        <v>112</v>
      </c>
      <c r="D103" s="7">
        <v>0.09</v>
      </c>
    </row>
    <row r="104" spans="2:15" x14ac:dyDescent="0.25">
      <c r="C104" s="4" t="s">
        <v>113</v>
      </c>
      <c r="D104" s="7">
        <v>0</v>
      </c>
      <c r="K104" s="16"/>
    </row>
    <row r="105" spans="2:15" ht="4.5" customHeight="1" x14ac:dyDescent="0.25"/>
    <row r="106" spans="2:15" ht="13" x14ac:dyDescent="0.3">
      <c r="C106" s="3" t="s">
        <v>114</v>
      </c>
      <c r="D106" s="19">
        <f>SUM(D101:D105)</f>
        <v>0.28110000000000002</v>
      </c>
      <c r="K106" s="16"/>
    </row>
    <row r="107" spans="2:15" x14ac:dyDescent="0.25">
      <c r="K107" s="20"/>
    </row>
    <row r="108" spans="2:15" x14ac:dyDescent="0.25">
      <c r="K108" s="16"/>
    </row>
    <row r="109" spans="2:15" x14ac:dyDescent="0.25">
      <c r="K109" s="10"/>
    </row>
  </sheetData>
  <mergeCells count="1">
    <mergeCell ref="F6:K6"/>
  </mergeCells>
  <pageMargins left="0.7" right="0.7" top="0.75" bottom="0.75" header="0.3" footer="0.3"/>
  <pageSetup paperSize="3" scale="53" orientation="landscape" r:id="rId1"/>
  <headerFooter>
    <oddFooter>&amp;C&amp;"Arial,Regular"&amp;10&amp;A&amp;R&amp;"Arial,Regular"&amp;10Page &amp;Pof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ADIT Supplemental 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Lyman, Jonathan R.:(BSC)</dc:creator>
  <cp:lastModifiedBy>Alvarez, Marianne M:(BSC)</cp:lastModifiedBy>
  <cp:lastPrinted>2021-05-13T01:38:17Z</cp:lastPrinted>
  <dcterms:created xsi:type="dcterms:W3CDTF">2021-05-13T01:18:25Z</dcterms:created>
  <dcterms:modified xsi:type="dcterms:W3CDTF">2021-05-14T18:39:55Z</dcterms:modified>
</cp:coreProperties>
</file>