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B4AF" lockStructure="1"/>
  <bookViews>
    <workbookView xWindow="0" yWindow="0" windowWidth="38400" windowHeight="19200" tabRatio="893"/>
  </bookViews>
  <sheets>
    <sheet name="Formulaic Cost Data" sheetId="2" r:id="rId1"/>
    <sheet name="Capital Cost Data" sheetId="5" r:id="rId2"/>
    <sheet name="NERC-CIP Specific Cost" sheetId="9" r:id="rId3"/>
    <sheet name="MTSL Information" sheetId="10" r:id="rId4"/>
  </sheets>
  <definedNames>
    <definedName name="_xlnm.Print_Area" localSheetId="1">'Capital Cost Data'!$A$1:$K$116</definedName>
    <definedName name="_xlnm.Print_Area" localSheetId="0">'Formulaic Cost Data'!$A$1:$K$101</definedName>
    <definedName name="_xlnm.Print_Area" localSheetId="2">'NERC-CIP Specific Cost'!$A$1:$K$125</definedName>
  </definedNames>
  <calcPr calcId="162913"/>
</workbook>
</file>

<file path=xl/calcChain.xml><?xml version="1.0" encoding="utf-8"?>
<calcChain xmlns="http://schemas.openxmlformats.org/spreadsheetml/2006/main">
  <c r="M88" i="9" l="1"/>
  <c r="M81" i="5"/>
  <c r="N64" i="2"/>
  <c r="H88" i="9" l="1"/>
  <c r="H81" i="5"/>
  <c r="H64" i="2"/>
  <c r="I108" i="9" l="1"/>
  <c r="I101" i="5"/>
  <c r="I84" i="2"/>
  <c r="P28" i="2" l="1"/>
  <c r="D36" i="2" s="1"/>
  <c r="O28" i="2"/>
  <c r="Q28" i="2"/>
  <c r="P28" i="9"/>
  <c r="D37" i="9" s="1"/>
  <c r="O28" i="9"/>
  <c r="I62" i="5"/>
  <c r="I71" i="5"/>
  <c r="N44" i="5"/>
  <c r="N40" i="5"/>
  <c r="N38" i="5"/>
  <c r="N36" i="5"/>
  <c r="N54" i="9"/>
  <c r="N50" i="9"/>
  <c r="N48" i="9"/>
  <c r="N46" i="9"/>
  <c r="I81" i="9"/>
  <c r="I72" i="9"/>
  <c r="R30" i="9"/>
  <c r="O30" i="9"/>
  <c r="N34" i="9"/>
  <c r="N29" i="9"/>
  <c r="O29" i="9"/>
  <c r="H29" i="9" s="1"/>
  <c r="Q28" i="9"/>
  <c r="S4" i="9"/>
  <c r="T4" i="9"/>
  <c r="S3" i="9"/>
  <c r="T3" i="9"/>
  <c r="I48" i="2"/>
  <c r="N29" i="2"/>
  <c r="O29" i="2" s="1"/>
  <c r="H29" i="2" s="1"/>
  <c r="I57" i="2"/>
  <c r="O30" i="2"/>
  <c r="R30" i="2"/>
  <c r="N34" i="2"/>
  <c r="S4" i="2"/>
  <c r="T4" i="2"/>
  <c r="S3" i="2"/>
  <c r="T3" i="2"/>
  <c r="N52" i="9"/>
  <c r="N62" i="9"/>
  <c r="I62" i="9"/>
  <c r="B62" i="9"/>
  <c r="G52" i="9"/>
  <c r="N42" i="5"/>
  <c r="B52" i="5" s="1"/>
  <c r="H42" i="5"/>
  <c r="N52" i="5"/>
  <c r="I52" i="5"/>
  <c r="R28" i="9" l="1"/>
  <c r="B39" i="9" s="1"/>
  <c r="R28" i="2"/>
  <c r="B38" i="2" s="1"/>
  <c r="F37" i="9" l="1"/>
  <c r="N39" i="9"/>
  <c r="I39" i="9" s="1"/>
  <c r="N38" i="2"/>
  <c r="I38" i="2" s="1"/>
  <c r="I87" i="2" s="1"/>
  <c r="F36" i="2"/>
</calcChain>
</file>

<file path=xl/sharedStrings.xml><?xml version="1.0" encoding="utf-8"?>
<sst xmlns="http://schemas.openxmlformats.org/spreadsheetml/2006/main" count="356" uniqueCount="154">
  <si>
    <t>INSTALLED CAPACITY</t>
  </si>
  <si>
    <t>ANNUAL VOM</t>
  </si>
  <si>
    <t>MW</t>
  </si>
  <si>
    <t>GAL/HR</t>
  </si>
  <si>
    <t>$/GAL</t>
  </si>
  <si>
    <t>$</t>
  </si>
  <si>
    <t>BLACK START GENERATING UNIT NAME</t>
  </si>
  <si>
    <t xml:space="preserve">      For Oil Fired Units</t>
  </si>
  <si>
    <t xml:space="preserve">      As defined in Schedule 6A</t>
  </si>
  <si>
    <t xml:space="preserve">      If Necessary</t>
  </si>
  <si>
    <t>COST DATA SUBMITTED BY</t>
  </si>
  <si>
    <t>COST DATA SUBMITTED ON</t>
  </si>
  <si>
    <t>NAME:</t>
  </si>
  <si>
    <t>DATE:</t>
  </si>
  <si>
    <t>Additional costs that are exceptions to Schedule 6A may be submitted as attachments to this form.</t>
  </si>
  <si>
    <r>
      <t>Note:</t>
    </r>
    <r>
      <rPr>
        <sz val="12"/>
        <rFont val="Arial"/>
        <family val="2"/>
      </rPr>
      <t xml:space="preserve"> All data must be submitted on a unit by unit basis</t>
    </r>
  </si>
  <si>
    <t>PJM Open Access Transmission Tariff</t>
  </si>
  <si>
    <r>
      <t xml:space="preserve">Details of Black Start Revenue Requirements can be found in </t>
    </r>
    <r>
      <rPr>
        <b/>
        <sz val="12"/>
        <rFont val="Arial"/>
        <family val="2"/>
      </rPr>
      <t>Schedule 6A</t>
    </r>
    <r>
      <rPr>
        <sz val="12"/>
        <rFont val="Arial"/>
        <family val="2"/>
      </rPr>
      <t xml:space="preserve"> of the </t>
    </r>
  </si>
  <si>
    <t>SUBMISSION PROCEDURE</t>
  </si>
  <si>
    <t>FOR AUDITING PURPOSES, SUBMIT THIS EXCEL FILE USING THE BLACKSTART XLS UPLOAD PROCESS*</t>
  </si>
  <si>
    <r>
      <t xml:space="preserve">*Submit .xls files only.  If you are concerned that your file did not transfer properly, please contact </t>
    </r>
    <r>
      <rPr>
        <b/>
        <sz val="12"/>
        <rFont val="Arial"/>
        <family val="2"/>
      </rPr>
      <t xml:space="preserve">blackstart@pjm.com </t>
    </r>
  </si>
  <si>
    <t>PJM BLACK START FORMULAIC COST DATA FORM</t>
  </si>
  <si>
    <r>
      <t>Note:</t>
    </r>
    <r>
      <rPr>
        <sz val="12"/>
        <rFont val="Arial"/>
        <family val="2"/>
      </rPr>
      <t xml:space="preserve"> All data must be submitted on an annual unit by unit basis</t>
    </r>
  </si>
  <si>
    <t>Engineering</t>
  </si>
  <si>
    <t>Construction</t>
  </si>
  <si>
    <t>Miscellaneous Expenses</t>
  </si>
  <si>
    <t>SECTION 1: CAPITAL COST COMPONENTS</t>
  </si>
  <si>
    <t>SECTION 2: VARIABLE COST COMPONENTS</t>
  </si>
  <si>
    <t>YR(S)</t>
  </si>
  <si>
    <t>CAPITAL EXPENSE CATEGORIES</t>
  </si>
  <si>
    <t>TOTAL</t>
  </si>
  <si>
    <t xml:space="preserve">      As defined in Cost Development Guidelines (VOM does not include the 10% adder for Cost Capped Operations)</t>
  </si>
  <si>
    <t>TRANSMISSION ZONE</t>
  </si>
  <si>
    <t>Combustion Turbine</t>
  </si>
  <si>
    <t>Hydroelectric</t>
  </si>
  <si>
    <t>Diesel</t>
  </si>
  <si>
    <t>Automatic Load Rejection</t>
  </si>
  <si>
    <t>GAL</t>
  </si>
  <si>
    <t>FUEL HANDLING (BASIS)</t>
  </si>
  <si>
    <t>FUEL COST (COMMODITY FWD STRIP)</t>
  </si>
  <si>
    <t>Black Start Class</t>
  </si>
  <si>
    <t>Black Start Capable</t>
  </si>
  <si>
    <t>Cost of New Entry</t>
  </si>
  <si>
    <t>Start</t>
  </si>
  <si>
    <t>Area 1</t>
  </si>
  <si>
    <t>Area 2</t>
  </si>
  <si>
    <t>Area 3</t>
  </si>
  <si>
    <t>Transco</t>
  </si>
  <si>
    <t>CONE Area</t>
  </si>
  <si>
    <t>PS</t>
  </si>
  <si>
    <t>PECO</t>
  </si>
  <si>
    <t>PPL</t>
  </si>
  <si>
    <t>BGE</t>
  </si>
  <si>
    <t>JCPL</t>
  </si>
  <si>
    <t>MetEd</t>
  </si>
  <si>
    <t>Penelec</t>
  </si>
  <si>
    <t>PEPCO</t>
  </si>
  <si>
    <t>AE</t>
  </si>
  <si>
    <t>DPL</t>
  </si>
  <si>
    <t>RECO</t>
  </si>
  <si>
    <t>APS</t>
  </si>
  <si>
    <t>ComED</t>
  </si>
  <si>
    <t>AEP</t>
  </si>
  <si>
    <t>Dayton</t>
  </si>
  <si>
    <t>DLCo</t>
  </si>
  <si>
    <t>Dominion</t>
  </si>
  <si>
    <t>CONE Area Definitions</t>
  </si>
  <si>
    <t>CONE Area 1: AE, DPL, JCPL, PECO, PS, RECO</t>
  </si>
  <si>
    <t>Resource Types</t>
  </si>
  <si>
    <t>Age</t>
  </si>
  <si>
    <t>Remaining</t>
  </si>
  <si>
    <t>Levelized CRF</t>
  </si>
  <si>
    <t>1 to 5 years</t>
  </si>
  <si>
    <t>6 to 10 years</t>
  </si>
  <si>
    <t>11 to 15 years</t>
  </si>
  <si>
    <t>16+ years</t>
  </si>
  <si>
    <t>ATSI</t>
  </si>
  <si>
    <t>RESOURCE TYPE</t>
  </si>
  <si>
    <t>RESOURCE CLASS</t>
  </si>
  <si>
    <t>SECTION 1: FIXED BLACK START SERVICE COST COMPONENT</t>
  </si>
  <si>
    <t>CONE AREA:</t>
  </si>
  <si>
    <t>X</t>
  </si>
  <si>
    <t>SECTION 2: VARIABLE BLACK START SERVICE COST COMPONENT</t>
  </si>
  <si>
    <t>ALLOCATION FACTOR (Y)</t>
  </si>
  <si>
    <t>VARIABLE BSSCC =</t>
  </si>
  <si>
    <t>ANNUAL TRAINING COST PER PLANT</t>
  </si>
  <si>
    <t>CRITICAL RESOURCES PER PLANT</t>
  </si>
  <si>
    <t xml:space="preserve">TRAINING BSSCC (PER RESOURCE) = </t>
  </si>
  <si>
    <t>SECTION 3: TRAINING BLACK START SERVICE COST COMPONENT</t>
  </si>
  <si>
    <t>SECTION 4: FUEL STORAGE BLACK START SERVICE COST COMPONENT</t>
  </si>
  <si>
    <t>FUEL BURN RATE</t>
  </si>
  <si>
    <t>BOND RATE (BAA1)</t>
  </si>
  <si>
    <t xml:space="preserve">FUEL STORAGE BSSCC (PER RESOURCE) = </t>
  </si>
  <si>
    <t>RUN HOURS</t>
  </si>
  <si>
    <t>HR</t>
  </si>
  <si>
    <t xml:space="preserve">      From Resources's Restoration Plan, 16 unless specified</t>
  </si>
  <si>
    <t>ESTIMATED TOTAL ANNUAL BLACK START SERVICE COST =</t>
  </si>
  <si>
    <t xml:space="preserve">      Automatic Load Rejection resources are only elligible for training costs</t>
  </si>
  <si>
    <t>NERC-CIP CAPITAL EXPENSE CATEGORIES</t>
  </si>
  <si>
    <t>SECTION 3: VARIABLE BLACK START SERVICE COST COMPONENT</t>
  </si>
  <si>
    <t>SECTION 4: TRAINING BLACK START SERVICE COST COMPONENT</t>
  </si>
  <si>
    <t>SECTION 5: FUEL STORAGE BLACK START SERVICE COST COMPONENT</t>
  </si>
  <si>
    <r>
      <t>Note:</t>
    </r>
    <r>
      <rPr>
        <sz val="12"/>
        <rFont val="Arial"/>
        <family val="2"/>
      </rPr>
      <t xml:space="preserve"> All data must be submitted on an unit by unit basis</t>
    </r>
  </si>
  <si>
    <t xml:space="preserve">         PJM BLACK START NERC-CIP SPECIFIC COST DATA FORM</t>
  </si>
  <si>
    <t>UNIT AGE</t>
  </si>
  <si>
    <t>FORECASTED REMAINING UNIT LIFE</t>
  </si>
  <si>
    <t>DESIRED CRF</t>
  </si>
  <si>
    <t>SECTION 1: BASE FORMULA RATE COST COMPONENT</t>
  </si>
  <si>
    <t>SECTION 2: NERC-CIP CAPITAL COST COMPONENT</t>
  </si>
  <si>
    <t>BLACK START NERC-CIP UNIT CAPACITY</t>
  </si>
  <si>
    <t>(BLACK START NERC-CIP UNIT CAPACITY IS CAPPED AT 100 MW FOR HYDRO UNIT OR 50 MW FOR DIESEL OR CT UNIT)</t>
  </si>
  <si>
    <t>NOTE: All detailed calculations and documentation of actual cost components must accompany this actual cost filing form</t>
  </si>
  <si>
    <t>and be submitted to PJM and the MMU before approval. Additional costs that are exceptions to Schedule 6A</t>
  </si>
  <si>
    <t>may be submitted as attachments to this form.</t>
  </si>
  <si>
    <t>CONE Area 2: BGE, PEPCO</t>
  </si>
  <si>
    <t>CONE Area 4: MetEd, Penelec, PPL</t>
  </si>
  <si>
    <t>DEOK</t>
  </si>
  <si>
    <t>Area 4</t>
  </si>
  <si>
    <t>Area 5</t>
  </si>
  <si>
    <t>FORECASTED REMAINING LIFE</t>
  </si>
  <si>
    <t xml:space="preserve">     PJM BLACK START CAPITAL COST DATA FORM</t>
  </si>
  <si>
    <r>
      <t>NOTE</t>
    </r>
    <r>
      <rPr>
        <sz val="12"/>
        <rFont val="Arial"/>
        <family val="2"/>
      </rPr>
      <t>: All detailed calculations and documentation of actual cost components must accompany this capital cost filing form</t>
    </r>
  </si>
  <si>
    <t>DOCS #713927</t>
  </si>
  <si>
    <t>CONE Area 3: AEP, APS, ATSI, ComED, Dayton, DEOK, Duquesne, EKPC</t>
  </si>
  <si>
    <t>EKPC</t>
  </si>
  <si>
    <t>CONE Area 5: Dominion after 2018 CONE Area 3</t>
  </si>
  <si>
    <t>https://www.pjm.com/-/media/etools/edart/edart-user-guide.ashx?la=en</t>
  </si>
  <si>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</si>
  <si>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</si>
  <si>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</si>
  <si>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</si>
  <si>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</si>
  <si>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</si>
  <si>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</si>
  <si>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</si>
  <si>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</si>
  <si>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</si>
  <si>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</si>
  <si>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</si>
  <si>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</si>
  <si>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</si>
  <si>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(to be used to enter MTSL in this workbook and submit to PJM) </t>
  </si>
  <si>
    <t xml:space="preserve">ACTUAL MTSL Example:  </t>
  </si>
  <si>
    <r>
      <rPr>
        <b/>
        <sz val="12"/>
        <rFont val="Arial"/>
        <family val="2"/>
      </rPr>
      <t>ACTUAL MTSL</t>
    </r>
    <r>
      <rPr>
        <sz val="12"/>
        <rFont val="Arial"/>
        <family val="2"/>
      </rPr>
      <t xml:space="preserve"> = 800,000 gals</t>
    </r>
  </si>
  <si>
    <t>EMAIL:</t>
  </si>
  <si>
    <t>PHONE #:</t>
  </si>
  <si>
    <t>BLACK START GENERATING UNIT ID</t>
  </si>
  <si>
    <r>
      <t xml:space="preserve">MMU MINIMUM TANK SUCTION LEVEL (MTSL) </t>
    </r>
    <r>
      <rPr>
        <b/>
        <sz val="16"/>
        <rFont val="Arial"/>
        <family val="2"/>
      </rPr>
      <t>**</t>
    </r>
  </si>
  <si>
    <t xml:space="preserve">      For Oil Fired Units, please enter Black Start/Energy Tank Ratio MTSL submitted in the MIRA Black Start Module</t>
  </si>
  <si>
    <t xml:space="preserve">      For Oil Fired Units, please enter fuel tank's MTSL</t>
  </si>
  <si>
    <r>
      <t xml:space="preserve">ACTUAL MINIMUM TANK SUCTION LEVEL (MTSL) </t>
    </r>
    <r>
      <rPr>
        <sz val="16"/>
        <rFont val="Arial"/>
        <family val="2"/>
      </rPr>
      <t>**</t>
    </r>
  </si>
  <si>
    <r>
      <rPr>
        <b/>
        <sz val="16"/>
        <rFont val="Arial"/>
        <family val="2"/>
      </rPr>
      <t>**</t>
    </r>
    <r>
      <rPr>
        <sz val="12"/>
        <rFont val="Arial"/>
        <family val="2"/>
      </rPr>
      <t xml:space="preserve"> Please refernce the worksheet named "MTSL Information" that is located as a separate worksheet in this workbook.</t>
    </r>
  </si>
  <si>
    <t>TOTAL TANK VOLUME</t>
  </si>
  <si>
    <t>DATE UNIT ENTERED BLACK START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</si>
</sst>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 /\ dd\ /\ yyyy"/>
    <numFmt numFmtId="165" formatCode="_(* #,##0.00_);_(* \(#,##0.00\)"/>
    <numFmt numFmtId="166" formatCode="0.000"/>
  </numFmts>
  <fonts count="23" x14ac:knownFonts="1">
    <font>
      <sz val="10"/>
      <name val="Arial"/>
    </font>
    <font>
      <sz val="10"/>
      <name val="Arial"/>
    </font>
    <font>
      <b/>
      <sz val="18"/>
      <name val="Arial"/>
      <family val="2"/>
    </font>
    <font>
      <sz val="12"/>
      <name val="Arial"/>
      <family val="2"/>
    </font>
    <font>
      <b/>
      <i/>
      <sz val="12"/>
      <name val="Arial"/>
      <family val="2"/>
    </font>
    <font>
      <i/>
      <sz val="12"/>
      <name val="Arial"/>
      <family val="2"/>
    </font>
    <font>
      <sz val="10"/>
      <name val="Arial"/>
      <family val="2"/>
    </font>
    <font>
      <b/>
      <sz val="12"/>
      <name val="Arial"/>
      <family val="2"/>
    </font>
    <font>
      <sz val="8"/>
      <name val="Arial"/>
      <family val="2"/>
    </font>
    <font>
      <u/>
      <sz val="10"/>
      <color indexed="12"/>
      <name val="Arial"/>
      <family val="2"/>
    </font>
    <font>
      <b/>
      <u/>
      <sz val="12"/>
      <name val="Arial"/>
      <family val="2"/>
    </font>
    <font>
      <sz val="12"/>
      <name val="Arial"/>
      <family val="2"/>
    </font>
    <font>
      <u/>
      <sz val="12"/>
      <color indexed="12"/>
      <name val="Arial"/>
      <family val="2"/>
    </font>
    <font>
      <sz val="12"/>
      <name val="Symbol"/>
      <family val="1"/>
      <charset val="2"/>
    </font>
    <font>
      <sz val="12"/>
      <name val="Courier New"/>
      <family val="3"/>
    </font>
    <font>
      <u/>
      <sz val="12"/>
      <name val="Arial"/>
      <family val="2"/>
    </font>
    <font>
      <b/>
      <u/>
      <sz val="10"/>
      <name val="Arial"/>
      <family val="2"/>
    </font>
    <font>
      <sz val="11"/>
      <name val="Arial"/>
      <family val="2"/>
    </font>
    <font>
      <sz val="16"/>
      <name val="Arial"/>
      <family val="2"/>
    </font>
    <font>
      <i/>
      <sz val="10"/>
      <name val="Arial"/>
      <family val="2"/>
    </font>
    <font>
      <b/>
      <sz val="16"/>
      <name val="Arial"/>
      <family val="2"/>
    </font>
    <font>
      <b/>
      <sz val="10"/>
      <color theme="1"/>
      <name val="Arial"/>
      <family val="2"/>
    </font>
    <font>
      <b/>
      <u/>
      <sz val="10"/>
      <color theme="1"/>
      <name val="Arial"/>
      <family val="2"/>
    </font>
  </fonts>
  <fills count="6">
    <fill>
      <patternFill patternType="none"/>
    </fill>
    <fill>
      <patternFill patternType="gray125"/>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71">
    <xf numFmtId="0" fontId="0" fillId="0" borderId="0" xfId="0"/>
    <xf numFmtId="0" fontId="0" fillId="2" borderId="0" xfId="0" applyFill="1"/>
    <xf numFmtId="0" fontId="0" fillId="0" borderId="1" xfId="0" applyBorder="1"/>
    <xf numFmtId="0" fontId="3" fillId="0" borderId="0" xfId="0" applyFont="1"/>
    <xf numFmtId="0" fontId="4" fillId="0" borderId="0" xfId="0" applyFont="1"/>
    <xf numFmtId="164" fontId="3" fillId="0" borderId="0" xfId="0" applyNumberFormat="1" applyFont="1" applyBorder="1" applyAlignment="1">
      <alignment horizontal="center"/>
    </xf>
    <xf numFmtId="0" fontId="5" fillId="0" borderId="0" xfId="0" applyFont="1"/>
    <xf numFmtId="0" fontId="3" fillId="0" borderId="1" xfId="0" applyFont="1" applyBorder="1"/>
    <xf numFmtId="0" fontId="3" fillId="0" borderId="0" xfId="0" applyFont="1" applyBorder="1" applyAlignment="1">
      <alignment horizontal="center"/>
    </xf>
    <xf numFmtId="0" fontId="7" fillId="0" borderId="0" xfId="0" applyFont="1"/>
    <xf numFmtId="0" fontId="10" fillId="0" borderId="0" xfId="0" applyFont="1"/>
    <xf numFmtId="0" fontId="11" fillId="0" borderId="0" xfId="0" applyFont="1"/>
    <xf numFmtId="0" fontId="12" fillId="0" borderId="0" xfId="2" applyFont="1" applyAlignment="1" applyProtection="1"/>
    <xf numFmtId="0" fontId="0" fillId="0" borderId="0" xfId="0" applyBorder="1"/>
    <xf numFmtId="0" fontId="3" fillId="0" borderId="0" xfId="0" applyFont="1" applyAlignment="1">
      <alignment horizontal="right"/>
    </xf>
    <xf numFmtId="164" fontId="3" fillId="0" borderId="0" xfId="0" applyNumberFormat="1" applyFont="1" applyBorder="1" applyAlignment="1">
      <alignment horizontal="right"/>
    </xf>
    <xf numFmtId="0" fontId="3" fillId="0" borderId="2" xfId="0" applyFont="1" applyBorder="1" applyAlignment="1">
      <alignment horizontal="right"/>
    </xf>
    <xf numFmtId="0" fontId="3" fillId="0" borderId="0" xfId="0" applyFont="1" applyBorder="1" applyAlignment="1">
      <alignment horizontal="right"/>
    </xf>
    <xf numFmtId="0" fontId="13" fillId="0" borderId="0" xfId="0" applyFont="1" applyAlignment="1">
      <alignment horizontal="justify"/>
    </xf>
    <xf numFmtId="0" fontId="3" fillId="0" borderId="0" xfId="0" applyFont="1" applyAlignment="1">
      <alignment horizontal="justify"/>
    </xf>
    <xf numFmtId="0" fontId="14" fillId="0" borderId="0" xfId="0" applyFont="1" applyAlignment="1">
      <alignment horizontal="justify"/>
    </xf>
    <xf numFmtId="0" fontId="11" fillId="2" borderId="0" xfId="0" applyFont="1" applyFill="1"/>
    <xf numFmtId="0" fontId="3" fillId="0" borderId="0" xfId="0" applyFont="1" applyBorder="1"/>
    <xf numFmtId="0" fontId="15" fillId="0" borderId="0" xfId="0" applyFont="1"/>
    <xf numFmtId="0" fontId="6" fillId="0" borderId="0" xfId="0" applyFont="1"/>
    <xf numFmtId="0" fontId="22" fillId="3" borderId="0" xfId="0" applyFont="1" applyFill="1" applyProtection="1">
      <protection hidden="1"/>
    </xf>
    <xf numFmtId="0" fontId="0" fillId="3" borderId="0" xfId="0" applyFill="1" applyProtection="1">
      <protection hidden="1"/>
    </xf>
    <xf numFmtId="14" fontId="0" fillId="3" borderId="0" xfId="0" applyNumberFormat="1" applyFill="1" applyProtection="1">
      <protection hidden="1"/>
    </xf>
    <xf numFmtId="2" fontId="0" fillId="3" borderId="0" xfId="0" applyNumberFormat="1" applyFill="1" applyProtection="1">
      <protection hidden="1"/>
    </xf>
    <xf numFmtId="0" fontId="21" fillId="3" borderId="0" xfId="0" applyFont="1" applyFill="1" applyProtection="1">
      <protection hidden="1"/>
    </xf>
    <xf numFmtId="0" fontId="0" fillId="3" borderId="0" xfId="0" applyFont="1" applyFill="1" applyProtection="1">
      <protection hidden="1"/>
    </xf>
    <xf numFmtId="14" fontId="0" fillId="0" borderId="0" xfId="0" applyNumberFormat="1"/>
    <xf numFmtId="0" fontId="16" fillId="0" borderId="0" xfId="0" applyFont="1"/>
    <xf numFmtId="0" fontId="17" fillId="0" borderId="0" xfId="0" applyFont="1"/>
    <xf numFmtId="0" fontId="17" fillId="0" borderId="0" xfId="0" applyFont="1" applyBorder="1" applyAlignment="1">
      <alignment horizontal="center"/>
    </xf>
    <xf numFmtId="0" fontId="17" fillId="0" borderId="0" xfId="0" applyFont="1" applyBorder="1" applyAlignment="1">
      <alignment horizontal="left"/>
    </xf>
    <xf numFmtId="165" fontId="3" fillId="0" borderId="0" xfId="1" applyNumberFormat="1" applyFont="1" applyBorder="1" applyAlignment="1">
      <alignment horizontal="right"/>
    </xf>
    <xf numFmtId="0" fontId="22" fillId="3" borderId="0" xfId="0" applyFont="1" applyFill="1" applyProtection="1">
      <protection locked="0" hidden="1"/>
    </xf>
    <xf numFmtId="0" fontId="0" fillId="3" borderId="0" xfId="0" applyFill="1" applyProtection="1">
      <protection locked="0" hidden="1"/>
    </xf>
    <xf numFmtId="0" fontId="0" fillId="0" borderId="0" xfId="0" applyProtection="1">
      <protection locked="0"/>
    </xf>
    <xf numFmtId="0" fontId="0" fillId="4" borderId="0" xfId="0" applyFill="1"/>
    <xf numFmtId="0" fontId="3" fillId="0" borderId="0" xfId="0" applyFont="1" applyBorder="1" applyAlignment="1" applyProtection="1">
      <alignment horizontal="left"/>
      <protection locked="0"/>
    </xf>
    <xf numFmtId="4" fontId="3" fillId="0" borderId="0" xfId="0" applyNumberFormat="1" applyFont="1" applyBorder="1" applyAlignment="1">
      <alignment horizontal="right"/>
    </xf>
    <xf numFmtId="2" fontId="3" fillId="0" borderId="0" xfId="0" applyNumberFormat="1" applyFont="1" applyBorder="1" applyAlignment="1">
      <alignment horizontal="right"/>
    </xf>
    <xf numFmtId="0" fontId="6" fillId="3" borderId="0" xfId="0" applyFont="1" applyFill="1" applyProtection="1">
      <protection hidden="1"/>
    </xf>
    <xf numFmtId="2" fontId="0" fillId="0" borderId="0" xfId="0" applyNumberFormat="1"/>
    <xf numFmtId="0" fontId="0" fillId="0" borderId="0" xfId="0" applyAlignment="1">
      <alignment wrapText="1"/>
    </xf>
    <xf numFmtId="0" fontId="4" fillId="5" borderId="0" xfId="0" applyFont="1" applyFill="1"/>
    <xf numFmtId="0" fontId="19" fillId="0" borderId="0" xfId="0" applyFont="1"/>
    <xf numFmtId="164" fontId="3" fillId="0" borderId="0" xfId="0" applyNumberFormat="1" applyFont="1" applyBorder="1" applyAlignment="1" applyProtection="1">
      <alignment horizontal="left"/>
      <protection locked="0"/>
    </xf>
    <xf numFmtId="0" fontId="3" fillId="0" borderId="0" xfId="0" quotePrefix="1" applyFont="1"/>
    <xf numFmtId="0" fontId="0" fillId="0" borderId="0" xfId="0" applyProtection="1"/>
    <xf numFmtId="3" fontId="3" fillId="0" borderId="2" xfId="0" applyNumberFormat="1" applyFont="1" applyBorder="1" applyAlignment="1" applyProtection="1">
      <alignment horizontal="left"/>
      <protection locked="0"/>
    </xf>
    <xf numFmtId="0" fontId="3" fillId="0" borderId="2" xfId="0" applyFont="1" applyBorder="1" applyAlignment="1" applyProtection="1">
      <alignment horizontal="left"/>
      <protection locked="0"/>
    </xf>
    <xf numFmtId="0" fontId="2" fillId="0" borderId="0" xfId="0" applyFont="1" applyAlignment="1">
      <alignment horizontal="center" vertical="center"/>
    </xf>
    <xf numFmtId="0" fontId="12" fillId="0" borderId="0" xfId="2" applyFont="1" applyAlignment="1" applyProtection="1">
      <alignment horizontal="left"/>
    </xf>
    <xf numFmtId="164" fontId="3" fillId="0" borderId="2" xfId="0" applyNumberFormat="1" applyFont="1" applyBorder="1" applyAlignment="1" applyProtection="1">
      <alignment horizontal="left"/>
      <protection locked="0"/>
    </xf>
    <xf numFmtId="0" fontId="8" fillId="0" borderId="0" xfId="0" applyFont="1" applyAlignment="1">
      <alignment horizontal="left" vertical="center"/>
    </xf>
    <xf numFmtId="0" fontId="3" fillId="0" borderId="2" xfId="0" applyFont="1" applyBorder="1" applyAlignment="1" applyProtection="1">
      <alignment horizontal="left"/>
    </xf>
    <xf numFmtId="2" fontId="3" fillId="0" borderId="2" xfId="0" applyNumberFormat="1" applyFont="1" applyBorder="1" applyAlignment="1">
      <alignment horizontal="right"/>
    </xf>
    <xf numFmtId="166" fontId="3" fillId="0" borderId="2" xfId="0" applyNumberFormat="1"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2" xfId="0" applyFont="1" applyBorder="1" applyAlignment="1" applyProtection="1">
      <alignment horizontal="right"/>
      <protection locked="0"/>
    </xf>
    <xf numFmtId="164" fontId="3" fillId="0" borderId="2" xfId="0" applyNumberFormat="1" applyFont="1" applyBorder="1" applyAlignment="1" applyProtection="1">
      <alignment horizontal="center"/>
      <protection locked="0"/>
    </xf>
    <xf numFmtId="4" fontId="3" fillId="0" borderId="2" xfId="0" applyNumberFormat="1" applyFont="1" applyBorder="1" applyAlignment="1">
      <alignment horizontal="right"/>
    </xf>
    <xf numFmtId="0" fontId="3" fillId="0" borderId="0" xfId="0" applyFont="1" applyAlignment="1">
      <alignment wrapText="1"/>
    </xf>
    <xf numFmtId="0" fontId="0" fillId="0" borderId="0" xfId="0" applyAlignment="1">
      <alignment wrapText="1"/>
    </xf>
    <xf numFmtId="0" fontId="3" fillId="5" borderId="3" xfId="0" applyFont="1" applyFill="1" applyBorder="1" applyAlignment="1"/>
    <xf numFmtId="0" fontId="0" fillId="5" borderId="4" xfId="0" applyFill="1" applyBorder="1" applyAlignment="1"/>
    <xf numFmtId="0" fontId="0" fillId="5" borderId="5" xfId="0" applyFill="1" applyBorder="1" applyAlignment="1"/>
    <xf numFmtId="0" fontId="3" fillId="0" borderId="0" xfId="0" applyFont="1" applyBorder="1"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Style="combo" dx="22" fmlaLink="$N$28" fmlaRange="$X$2:$X$21" noThreeD="1" sel="4" val="0"/>
</file>

<file path=xl/ctrlProps/ctrlProp2.xml><?xml version="1.0" encoding="utf-8"?>
<formControlPr xmlns="http://schemas.microsoft.com/office/spreadsheetml/2009/9/main" objectType="Drop" dropStyle="combo" dx="22" fmlaLink="$N$30" fmlaRange="$AH$2:$AH$5" noThreeD="1" sel="3" val="0"/>
</file>

<file path=xl/ctrlProps/ctrlProp3.xml><?xml version="1.0" encoding="utf-8"?>
<formControlPr xmlns="http://schemas.microsoft.com/office/spreadsheetml/2009/9/main" objectType="Drop" dropStyle="combo" dx="22" fmlaLink="$N$28" fmlaRange="$X$2:$X$22" noThreeD="1" sel="15" val="13"/>
</file>

<file path=xl/ctrlProps/ctrlProp4.xml><?xml version="1.0" encoding="utf-8"?>
<formControlPr xmlns="http://schemas.microsoft.com/office/spreadsheetml/2009/9/main" objectType="Drop" dropStyle="combo" dx="22" fmlaLink="$N$30" fmlaRange="$AH$2:$AH$5"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57150</xdr:colOff>
      <xdr:row>2</xdr:row>
      <xdr:rowOff>66675</xdr:rowOff>
    </xdr:to>
    <xdr:pic>
      <xdr:nvPicPr>
        <xdr:cNvPr id="2328" name="Picture 1"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0</xdr:row>
      <xdr:rowOff>104775</xdr:rowOff>
    </xdr:from>
    <xdr:to>
      <xdr:col>3</xdr:col>
      <xdr:colOff>57150</xdr:colOff>
      <xdr:row>2</xdr:row>
      <xdr:rowOff>66675</xdr:rowOff>
    </xdr:to>
    <xdr:pic>
      <xdr:nvPicPr>
        <xdr:cNvPr id="2329" name="Picture 2"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238125</xdr:colOff>
          <xdr:row>28</xdr:row>
          <xdr:rowOff>0</xdr:rowOff>
        </xdr:from>
        <xdr:to>
          <xdr:col>3</xdr:col>
          <xdr:colOff>247650</xdr:colOff>
          <xdr:row>28</xdr:row>
          <xdr:rowOff>200025</xdr:rowOff>
        </xdr:to>
        <xdr:sp macro="" textlink="">
          <xdr:nvSpPr>
            <xdr:cNvPr id="2053" name="Drop Down 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28</xdr:row>
          <xdr:rowOff>0</xdr:rowOff>
        </xdr:from>
        <xdr:to>
          <xdr:col>9</xdr:col>
          <xdr:colOff>200025</xdr:colOff>
          <xdr:row>28</xdr:row>
          <xdr:rowOff>200025</xdr:rowOff>
        </xdr:to>
        <xdr:sp macro="" textlink="">
          <xdr:nvSpPr>
            <xdr:cNvPr id="2055" name="Drop Down 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57150</xdr:colOff>
      <xdr:row>2</xdr:row>
      <xdr:rowOff>66675</xdr:rowOff>
    </xdr:to>
    <xdr:pic>
      <xdr:nvPicPr>
        <xdr:cNvPr id="5397" name="Picture 1"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0</xdr:row>
      <xdr:rowOff>104775</xdr:rowOff>
    </xdr:from>
    <xdr:to>
      <xdr:col>3</xdr:col>
      <xdr:colOff>57150</xdr:colOff>
      <xdr:row>2</xdr:row>
      <xdr:rowOff>66675</xdr:rowOff>
    </xdr:to>
    <xdr:pic>
      <xdr:nvPicPr>
        <xdr:cNvPr id="5398" name="Picture 2"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104775</xdr:rowOff>
    </xdr:from>
    <xdr:to>
      <xdr:col>3</xdr:col>
      <xdr:colOff>57150</xdr:colOff>
      <xdr:row>2</xdr:row>
      <xdr:rowOff>66675</xdr:rowOff>
    </xdr:to>
    <xdr:pic>
      <xdr:nvPicPr>
        <xdr:cNvPr id="9459" name="Picture 1"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0</xdr:row>
      <xdr:rowOff>104775</xdr:rowOff>
    </xdr:from>
    <xdr:to>
      <xdr:col>3</xdr:col>
      <xdr:colOff>57150</xdr:colOff>
      <xdr:row>2</xdr:row>
      <xdr:rowOff>66675</xdr:rowOff>
    </xdr:to>
    <xdr:pic>
      <xdr:nvPicPr>
        <xdr:cNvPr id="9460" name="Picture 2" descr="pjm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238125</xdr:colOff>
          <xdr:row>28</xdr:row>
          <xdr:rowOff>0</xdr:rowOff>
        </xdr:from>
        <xdr:to>
          <xdr:col>3</xdr:col>
          <xdr:colOff>247650</xdr:colOff>
          <xdr:row>28</xdr:row>
          <xdr:rowOff>200025</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28</xdr:row>
          <xdr:rowOff>0</xdr:rowOff>
        </xdr:from>
        <xdr:to>
          <xdr:col>8</xdr:col>
          <xdr:colOff>2009775</xdr:colOff>
          <xdr:row>28</xdr:row>
          <xdr:rowOff>200025</xdr:rowOff>
        </xdr:to>
        <xdr:sp macro="" textlink="">
          <xdr:nvSpPr>
            <xdr:cNvPr id="9218" name="Drop Down 2" hidden="1">
              <a:extLst>
                <a:ext uri="{63B3BB69-23CF-44E3-9099-C40C66FF867C}">
                  <a14:compatExt spid="_x0000_s9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2</xdr:row>
      <xdr:rowOff>180975</xdr:rowOff>
    </xdr:from>
    <xdr:to>
      <xdr:col>8</xdr:col>
      <xdr:colOff>238125</xdr:colOff>
      <xdr:row>18</xdr:row>
      <xdr:rowOff>57150</xdr:rowOff>
    </xdr:to>
    <xdr:pic>
      <xdr:nvPicPr>
        <xdr:cNvPr id="1024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561975"/>
          <a:ext cx="69056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pjm.com/-/media/etools/edart/edart-user-guide.ashx?la=en" TargetMode="External"/><Relationship Id="rId1" Type="http://schemas.openxmlformats.org/officeDocument/2006/relationships/hyperlink" Target="http://www.pjm.com/documents/downloads/agreements/tariff.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jm.com/-/media/etools/edart/edart-user-guide.ashx?la=en" TargetMode="External"/><Relationship Id="rId1" Type="http://schemas.openxmlformats.org/officeDocument/2006/relationships/hyperlink" Target="http://www.pjm.com/documents/downloads/agreements/tariff.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4.xml"/><Relationship Id="rId2" Type="http://schemas.openxmlformats.org/officeDocument/2006/relationships/hyperlink" Target="https://www.pjm.com/-/media/etools/edart/edart-user-guide.ashx?la=en" TargetMode="External"/><Relationship Id="rId1" Type="http://schemas.openxmlformats.org/officeDocument/2006/relationships/hyperlink" Target="http://www.pjm.com/documents/downloads/agreements/tariff.pdf"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M102"/>
  <sheetViews>
    <sheetView showGridLines="0" tabSelected="1" view="pageBreakPreview" zoomScaleNormal="100" zoomScaleSheetLayoutView="100" workbookViewId="0"/>
  </sheetViews>
  <sheetFormatPr defaultColWidth="0" defaultRowHeight="12.75" x14ac:dyDescent="0.2"/>
  <cols>
    <col min="1" max="1" width="4.7109375" customWidth="1"/>
    <col min="2" max="6" width="8.7109375" customWidth="1"/>
    <col min="7" max="7" width="15.42578125" customWidth="1"/>
    <col min="8" max="8" width="25.28515625" customWidth="1"/>
    <col min="9" max="9" width="27.140625" customWidth="1"/>
    <col min="10" max="10" width="10.5703125" customWidth="1"/>
    <col min="11" max="11" width="10" customWidth="1"/>
    <col min="12" max="12" width="2.5703125" hidden="1"/>
    <col min="13" max="13" width="4.7109375" hidden="1"/>
    <col min="14" max="14" width="9.140625" style="39" hidden="1"/>
    <col min="15" max="32" width="9.140625" hidden="1"/>
    <col min="33" max="33" width="11.7109375" hidden="1"/>
    <col min="34" max="34" width="22.7109375" hidden="1"/>
    <col min="40" max="16384" width="9.140625" hidden="1"/>
  </cols>
  <sheetData>
    <row r="1" spans="1:39" ht="16.5" customHeight="1" x14ac:dyDescent="0.2">
      <c r="L1" s="1"/>
      <c r="N1" s="37" t="s">
        <v>40</v>
      </c>
      <c r="Q1" s="25" t="s">
        <v>42</v>
      </c>
      <c r="R1" s="26"/>
      <c r="S1" s="26"/>
      <c r="T1" s="26"/>
      <c r="U1" s="26"/>
      <c r="V1" s="26"/>
      <c r="X1" s="25" t="s">
        <v>47</v>
      </c>
      <c r="Y1" s="25" t="s">
        <v>48</v>
      </c>
      <c r="AA1" s="29" t="s">
        <v>66</v>
      </c>
      <c r="AH1" s="25" t="s">
        <v>68</v>
      </c>
      <c r="AI1" s="32" t="s">
        <v>81</v>
      </c>
      <c r="AK1" s="25" t="s">
        <v>69</v>
      </c>
      <c r="AL1" s="25" t="s">
        <v>70</v>
      </c>
      <c r="AM1" s="25" t="s">
        <v>71</v>
      </c>
    </row>
    <row r="2" spans="1:39" ht="16.5" customHeight="1" x14ac:dyDescent="0.2">
      <c r="A2" s="54" t="s">
        <v>21</v>
      </c>
      <c r="B2" s="54"/>
      <c r="C2" s="54"/>
      <c r="D2" s="54"/>
      <c r="E2" s="54"/>
      <c r="F2" s="54"/>
      <c r="G2" s="54"/>
      <c r="H2" s="54"/>
      <c r="I2" s="54"/>
      <c r="J2" s="54"/>
      <c r="K2" s="54"/>
      <c r="L2" s="1"/>
      <c r="N2" s="38" t="s">
        <v>41</v>
      </c>
      <c r="Q2" s="25" t="s">
        <v>43</v>
      </c>
      <c r="R2" s="25" t="s">
        <v>44</v>
      </c>
      <c r="S2" s="25" t="s">
        <v>45</v>
      </c>
      <c r="T2" s="25" t="s">
        <v>46</v>
      </c>
      <c r="U2" s="25" t="s">
        <v>117</v>
      </c>
      <c r="V2" s="25" t="s">
        <v>118</v>
      </c>
      <c r="X2" s="26" t="s">
        <v>49</v>
      </c>
      <c r="Y2" s="26">
        <v>1</v>
      </c>
      <c r="AA2" s="26" t="s">
        <v>67</v>
      </c>
      <c r="AH2" s="26" t="s">
        <v>36</v>
      </c>
      <c r="AI2">
        <v>0</v>
      </c>
      <c r="AK2" s="26" t="s">
        <v>72</v>
      </c>
      <c r="AL2" s="26">
        <v>20</v>
      </c>
      <c r="AM2" s="26">
        <v>0.125</v>
      </c>
    </row>
    <row r="3" spans="1:39" ht="16.5" customHeight="1" x14ac:dyDescent="0.2">
      <c r="A3" s="54"/>
      <c r="B3" s="54"/>
      <c r="C3" s="54"/>
      <c r="D3" s="54"/>
      <c r="E3" s="54"/>
      <c r="F3" s="54"/>
      <c r="G3" s="54"/>
      <c r="H3" s="54"/>
      <c r="I3" s="54"/>
      <c r="J3" s="54"/>
      <c r="K3" s="54"/>
      <c r="L3" s="1"/>
      <c r="N3" s="38" t="s">
        <v>36</v>
      </c>
      <c r="Q3" s="27">
        <v>39965</v>
      </c>
      <c r="R3" s="26">
        <v>161.71</v>
      </c>
      <c r="S3" s="28">
        <f>R3</f>
        <v>161.71</v>
      </c>
      <c r="T3" s="28">
        <f>S3</f>
        <v>161.71</v>
      </c>
      <c r="U3" s="28"/>
      <c r="V3" s="28"/>
      <c r="X3" s="26" t="s">
        <v>50</v>
      </c>
      <c r="Y3" s="26">
        <v>1</v>
      </c>
      <c r="AA3" s="26" t="s">
        <v>114</v>
      </c>
      <c r="AH3" s="26" t="s">
        <v>34</v>
      </c>
      <c r="AI3">
        <v>0.01</v>
      </c>
      <c r="AK3" s="26" t="s">
        <v>73</v>
      </c>
      <c r="AL3" s="26">
        <v>15</v>
      </c>
      <c r="AM3" s="26">
        <v>0.14599999999999999</v>
      </c>
    </row>
    <row r="4" spans="1:39" ht="16.5" customHeight="1" thickBot="1" x14ac:dyDescent="0.25">
      <c r="B4" s="2"/>
      <c r="C4" s="2"/>
      <c r="D4" s="2"/>
      <c r="E4" s="2"/>
      <c r="F4" s="2"/>
      <c r="G4" s="2"/>
      <c r="H4" s="2"/>
      <c r="I4" s="2"/>
      <c r="J4" s="2"/>
      <c r="L4" s="1"/>
      <c r="Q4" s="27">
        <v>40330</v>
      </c>
      <c r="R4" s="26">
        <v>163.46</v>
      </c>
      <c r="S4" s="28">
        <f>R4</f>
        <v>163.46</v>
      </c>
      <c r="T4" s="28">
        <f>S4</f>
        <v>163.46</v>
      </c>
      <c r="U4" s="28"/>
      <c r="V4" s="28"/>
      <c r="X4" s="26" t="s">
        <v>51</v>
      </c>
      <c r="Y4" s="26">
        <v>4</v>
      </c>
      <c r="AA4" s="26" t="s">
        <v>123</v>
      </c>
      <c r="AH4" s="26" t="s">
        <v>33</v>
      </c>
      <c r="AI4">
        <v>0.02</v>
      </c>
      <c r="AK4" s="26" t="s">
        <v>74</v>
      </c>
      <c r="AL4" s="26">
        <v>10</v>
      </c>
      <c r="AM4" s="26">
        <v>0.19800000000000001</v>
      </c>
    </row>
    <row r="5" spans="1:39" ht="16.5" customHeight="1" x14ac:dyDescent="0.2">
      <c r="B5" s="13"/>
      <c r="C5" s="13"/>
      <c r="D5" s="13"/>
      <c r="E5" s="13"/>
      <c r="F5" s="13"/>
      <c r="G5" s="13"/>
      <c r="H5" s="13"/>
      <c r="I5" s="13"/>
      <c r="J5" s="13"/>
      <c r="L5" s="1"/>
      <c r="Q5" s="27">
        <v>40695</v>
      </c>
      <c r="R5" s="26">
        <v>160.76</v>
      </c>
      <c r="S5" s="26">
        <v>160.76</v>
      </c>
      <c r="T5" s="26">
        <v>160.76</v>
      </c>
      <c r="U5" s="26">
        <v>160.76</v>
      </c>
      <c r="V5" s="26">
        <v>160.76</v>
      </c>
      <c r="X5" s="26" t="s">
        <v>52</v>
      </c>
      <c r="Y5" s="26">
        <v>2</v>
      </c>
      <c r="AA5" s="26" t="s">
        <v>115</v>
      </c>
      <c r="AH5" s="26" t="s">
        <v>35</v>
      </c>
      <c r="AI5">
        <v>0.02</v>
      </c>
      <c r="AK5" s="26" t="s">
        <v>75</v>
      </c>
      <c r="AL5" s="26">
        <v>5</v>
      </c>
      <c r="AM5" s="26">
        <v>0.36299999999999999</v>
      </c>
    </row>
    <row r="6" spans="1:39" ht="16.5" customHeight="1" x14ac:dyDescent="0.25">
      <c r="A6" s="3"/>
      <c r="B6" s="11" t="s">
        <v>17</v>
      </c>
      <c r="C6" s="3"/>
      <c r="D6" s="3"/>
      <c r="E6" s="3"/>
      <c r="F6" s="3"/>
      <c r="G6" s="3"/>
      <c r="H6" s="3"/>
      <c r="I6" s="55" t="s">
        <v>16</v>
      </c>
      <c r="J6" s="55"/>
      <c r="K6" s="3"/>
      <c r="L6" s="1"/>
      <c r="Q6" s="27">
        <v>41061</v>
      </c>
      <c r="R6" s="26">
        <v>198.81</v>
      </c>
      <c r="S6" s="26">
        <v>165.07</v>
      </c>
      <c r="T6" s="26">
        <v>286.13</v>
      </c>
      <c r="U6" s="26">
        <v>165.07</v>
      </c>
      <c r="V6" s="26">
        <v>286.13</v>
      </c>
      <c r="X6" s="26" t="s">
        <v>53</v>
      </c>
      <c r="Y6" s="26">
        <v>1</v>
      </c>
      <c r="AA6" s="26" t="s">
        <v>125</v>
      </c>
    </row>
    <row r="7" spans="1:39" ht="16.5" customHeight="1" x14ac:dyDescent="0.2">
      <c r="A7" s="3"/>
      <c r="B7" s="3"/>
      <c r="C7" s="3"/>
      <c r="D7" s="3"/>
      <c r="E7" s="3"/>
      <c r="F7" s="3"/>
      <c r="G7" s="3"/>
      <c r="H7" s="3"/>
      <c r="I7" s="3"/>
      <c r="J7" s="3"/>
      <c r="K7" s="3"/>
      <c r="L7" s="1"/>
      <c r="Q7" s="27">
        <v>41426</v>
      </c>
      <c r="R7" s="28">
        <v>244.61</v>
      </c>
      <c r="S7" s="28">
        <v>212.89</v>
      </c>
      <c r="T7" s="28">
        <v>320.47000000000003</v>
      </c>
      <c r="U7" s="28">
        <v>256.7</v>
      </c>
      <c r="V7" s="28">
        <v>231.08</v>
      </c>
      <c r="X7" s="26" t="s">
        <v>54</v>
      </c>
      <c r="Y7" s="26">
        <v>4</v>
      </c>
    </row>
    <row r="8" spans="1:39" ht="16.5" customHeight="1" x14ac:dyDescent="0.25">
      <c r="A8" s="3"/>
      <c r="B8" s="10" t="s">
        <v>22</v>
      </c>
      <c r="D8" s="3"/>
      <c r="E8" s="3"/>
      <c r="F8" s="3"/>
      <c r="G8" s="3"/>
      <c r="H8" s="3"/>
      <c r="I8" s="3"/>
      <c r="J8" s="3"/>
      <c r="K8" s="3"/>
      <c r="L8" s="1"/>
      <c r="Q8" s="31">
        <v>41791</v>
      </c>
      <c r="R8" s="45">
        <v>257.83</v>
      </c>
      <c r="S8" s="45">
        <v>226.79</v>
      </c>
      <c r="T8" s="45">
        <v>338.78</v>
      </c>
      <c r="U8" s="45">
        <v>267</v>
      </c>
      <c r="V8" s="45">
        <v>247.91</v>
      </c>
      <c r="X8" s="26" t="s">
        <v>55</v>
      </c>
      <c r="Y8" s="26">
        <v>4</v>
      </c>
    </row>
    <row r="9" spans="1:39" ht="16.5" customHeight="1" x14ac:dyDescent="0.25">
      <c r="A9" s="3"/>
      <c r="B9" s="10"/>
      <c r="D9" s="3"/>
      <c r="E9" s="3"/>
      <c r="F9" s="3"/>
      <c r="G9" s="3"/>
      <c r="H9" s="3"/>
      <c r="I9" s="3"/>
      <c r="J9" s="3"/>
      <c r="K9" s="3"/>
      <c r="L9" s="1"/>
      <c r="Q9" s="31">
        <v>42156</v>
      </c>
      <c r="R9" s="45">
        <v>295.32</v>
      </c>
      <c r="S9" s="45">
        <v>251.82</v>
      </c>
      <c r="T9" s="45">
        <v>337.09</v>
      </c>
      <c r="U9" s="45">
        <v>276.97000000000003</v>
      </c>
      <c r="V9" s="45">
        <v>270.62</v>
      </c>
      <c r="X9" s="26" t="s">
        <v>56</v>
      </c>
      <c r="Y9" s="26">
        <v>2</v>
      </c>
    </row>
    <row r="10" spans="1:39" ht="16.5" customHeight="1" x14ac:dyDescent="0.25">
      <c r="A10" s="3"/>
      <c r="B10" s="10"/>
      <c r="D10" s="3"/>
      <c r="E10" s="3"/>
      <c r="F10" s="3"/>
      <c r="G10" s="3"/>
      <c r="H10" s="3"/>
      <c r="I10" s="3"/>
      <c r="J10" s="14"/>
      <c r="K10" s="3"/>
      <c r="L10" s="1"/>
      <c r="Q10" s="31">
        <v>42522</v>
      </c>
      <c r="R10" s="45">
        <v>311.16000000000003</v>
      </c>
      <c r="S10" s="45">
        <v>261.14</v>
      </c>
      <c r="T10" s="45">
        <v>342.01</v>
      </c>
      <c r="U10" s="45">
        <v>305.05</v>
      </c>
      <c r="V10" s="45">
        <v>242.72</v>
      </c>
      <c r="X10" s="26" t="s">
        <v>57</v>
      </c>
      <c r="Y10" s="26">
        <v>1</v>
      </c>
    </row>
    <row r="11" spans="1:39" ht="16.5" customHeight="1" x14ac:dyDescent="0.2">
      <c r="A11" s="3"/>
      <c r="C11" s="3"/>
      <c r="D11" s="3"/>
      <c r="E11" s="3"/>
      <c r="F11" s="3"/>
      <c r="G11" s="3"/>
      <c r="H11" s="3"/>
      <c r="I11" s="3"/>
      <c r="J11" s="14"/>
      <c r="K11" s="3"/>
      <c r="L11" s="1"/>
      <c r="Q11" s="31">
        <v>42887</v>
      </c>
      <c r="R11" s="45">
        <v>345.02</v>
      </c>
      <c r="S11" s="45">
        <v>295.31</v>
      </c>
      <c r="T11" s="45">
        <v>352.63</v>
      </c>
      <c r="U11" s="45">
        <v>334.43</v>
      </c>
      <c r="V11" s="45">
        <v>273.56</v>
      </c>
      <c r="X11" s="26" t="s">
        <v>58</v>
      </c>
      <c r="Y11" s="26">
        <v>1</v>
      </c>
    </row>
    <row r="12" spans="1:39" ht="16.5" customHeight="1" x14ac:dyDescent="0.25">
      <c r="A12" s="3"/>
      <c r="B12" s="9" t="s">
        <v>11</v>
      </c>
      <c r="C12" s="3"/>
      <c r="D12" s="3"/>
      <c r="E12" s="3"/>
      <c r="F12" s="3"/>
      <c r="G12" s="6" t="s">
        <v>13</v>
      </c>
      <c r="H12" s="56"/>
      <c r="I12" s="56"/>
      <c r="J12" s="56"/>
      <c r="K12" s="3"/>
      <c r="L12" s="1"/>
      <c r="Q12" s="31">
        <v>43252</v>
      </c>
      <c r="R12" s="45">
        <v>266.73</v>
      </c>
      <c r="S12" s="45">
        <v>227.73</v>
      </c>
      <c r="T12" s="45">
        <v>263.57</v>
      </c>
      <c r="U12" s="45">
        <v>247.58</v>
      </c>
      <c r="V12" s="45">
        <v>263.57</v>
      </c>
      <c r="X12" s="26" t="s">
        <v>59</v>
      </c>
      <c r="Y12" s="26">
        <v>1</v>
      </c>
    </row>
    <row r="13" spans="1:39" ht="16.5" customHeight="1" x14ac:dyDescent="0.25">
      <c r="A13" s="3"/>
      <c r="B13" s="9"/>
      <c r="C13" s="3"/>
      <c r="D13" s="3"/>
      <c r="E13" s="3"/>
      <c r="F13" s="3"/>
      <c r="G13" s="3"/>
      <c r="H13" s="5"/>
      <c r="I13" s="5"/>
      <c r="J13" s="15"/>
      <c r="K13" s="3"/>
      <c r="L13" s="1"/>
      <c r="Q13" s="31">
        <v>43617</v>
      </c>
      <c r="R13" s="45">
        <v>264.91000000000003</v>
      </c>
      <c r="S13" s="45">
        <v>214.75</v>
      </c>
      <c r="T13" s="45">
        <v>264.39999999999998</v>
      </c>
      <c r="U13" s="45">
        <v>224.36</v>
      </c>
      <c r="V13" s="45">
        <v>264.39999999999998</v>
      </c>
      <c r="X13" s="26" t="s">
        <v>60</v>
      </c>
      <c r="Y13" s="26">
        <v>3</v>
      </c>
    </row>
    <row r="14" spans="1:39" ht="16.5" customHeight="1" x14ac:dyDescent="0.2">
      <c r="A14" s="3"/>
      <c r="B14" s="3"/>
      <c r="D14" s="3"/>
      <c r="E14" s="3"/>
      <c r="F14" s="3"/>
      <c r="G14" s="3"/>
      <c r="H14" s="3"/>
      <c r="I14" s="3"/>
      <c r="J14" s="14"/>
      <c r="K14" s="3"/>
      <c r="L14" s="1"/>
      <c r="Q14" s="31">
        <v>43983</v>
      </c>
      <c r="R14">
        <v>264.44</v>
      </c>
      <c r="S14">
        <v>189.09</v>
      </c>
      <c r="T14" s="45">
        <v>264.88</v>
      </c>
      <c r="U14" s="45">
        <v>209.5205409426344</v>
      </c>
      <c r="V14" s="45">
        <v>264.87661014211903</v>
      </c>
      <c r="X14" s="26" t="s">
        <v>61</v>
      </c>
      <c r="Y14" s="26">
        <v>3</v>
      </c>
    </row>
    <row r="15" spans="1:39" ht="16.5" customHeight="1" x14ac:dyDescent="0.25">
      <c r="A15" s="3"/>
      <c r="B15" s="9" t="s">
        <v>10</v>
      </c>
      <c r="C15" s="3"/>
      <c r="D15" s="3"/>
      <c r="E15" s="3"/>
      <c r="F15" s="3"/>
      <c r="G15" s="6" t="s">
        <v>12</v>
      </c>
      <c r="H15" s="56"/>
      <c r="I15" s="56"/>
      <c r="J15" s="56"/>
      <c r="K15" s="3"/>
      <c r="L15" s="1"/>
      <c r="Q15" s="31">
        <v>44348</v>
      </c>
      <c r="R15" s="45">
        <v>295.29000000000002</v>
      </c>
      <c r="S15" s="45">
        <v>249.27</v>
      </c>
      <c r="T15" s="45">
        <v>298.17</v>
      </c>
      <c r="U15" s="45">
        <v>253.22</v>
      </c>
      <c r="X15" s="26" t="s">
        <v>62</v>
      </c>
      <c r="Y15" s="26">
        <v>3</v>
      </c>
    </row>
    <row r="16" spans="1:39" ht="16.5" customHeight="1" x14ac:dyDescent="0.25">
      <c r="A16" s="3"/>
      <c r="B16" s="9"/>
      <c r="C16" s="3"/>
      <c r="D16" s="3"/>
      <c r="E16" s="3"/>
      <c r="F16" s="3"/>
      <c r="G16" s="6"/>
      <c r="H16" s="49"/>
      <c r="I16" s="49"/>
      <c r="J16" s="49"/>
      <c r="K16" s="3"/>
      <c r="L16" s="1"/>
      <c r="Q16" s="31">
        <v>44713</v>
      </c>
      <c r="R16" s="45">
        <v>246.18</v>
      </c>
      <c r="S16" s="45">
        <v>230.6</v>
      </c>
      <c r="T16" s="45">
        <v>216.12</v>
      </c>
      <c r="U16" s="45">
        <v>207.02</v>
      </c>
      <c r="X16" s="26" t="s">
        <v>63</v>
      </c>
      <c r="Y16" s="26">
        <v>3</v>
      </c>
    </row>
    <row r="17" spans="1:25" ht="16.5" customHeight="1" x14ac:dyDescent="0.2">
      <c r="A17" s="3"/>
      <c r="C17" s="3"/>
      <c r="D17" s="3"/>
      <c r="E17" s="3"/>
      <c r="F17" s="3"/>
      <c r="G17" s="3"/>
      <c r="H17" s="3"/>
      <c r="I17" s="3"/>
      <c r="J17" s="14"/>
      <c r="K17" s="3"/>
      <c r="L17" s="1"/>
      <c r="Q17" s="31">
        <v>45078</v>
      </c>
      <c r="R17" s="45">
        <v>276.67</v>
      </c>
      <c r="S17" s="45">
        <v>232.39</v>
      </c>
      <c r="T17" s="45">
        <v>243.59</v>
      </c>
      <c r="U17" s="45">
        <v>249.51</v>
      </c>
      <c r="X17" s="26" t="s">
        <v>64</v>
      </c>
      <c r="Y17" s="26">
        <v>3</v>
      </c>
    </row>
    <row r="18" spans="1:25" ht="16.5" customHeight="1" x14ac:dyDescent="0.25">
      <c r="A18" s="3"/>
      <c r="B18" s="9" t="s">
        <v>10</v>
      </c>
      <c r="C18" s="3"/>
      <c r="D18" s="3"/>
      <c r="E18" s="3"/>
      <c r="F18" s="3"/>
      <c r="G18" s="6" t="s">
        <v>144</v>
      </c>
      <c r="H18" s="56"/>
      <c r="I18" s="56"/>
      <c r="J18" s="56"/>
      <c r="K18" s="3"/>
      <c r="L18" s="1"/>
      <c r="Q18" s="31">
        <v>45444</v>
      </c>
      <c r="R18" s="45">
        <v>296.7</v>
      </c>
      <c r="S18" s="45">
        <v>247.97</v>
      </c>
      <c r="T18" s="45">
        <v>258.74</v>
      </c>
      <c r="U18">
        <v>265.37</v>
      </c>
      <c r="X18" s="26" t="s">
        <v>65</v>
      </c>
      <c r="Y18" s="26">
        <v>3</v>
      </c>
    </row>
    <row r="19" spans="1:25" ht="16.5" customHeight="1" x14ac:dyDescent="0.25">
      <c r="A19" s="3"/>
      <c r="B19" s="9"/>
      <c r="C19" s="3"/>
      <c r="D19" s="3"/>
      <c r="E19" s="3"/>
      <c r="F19" s="3"/>
      <c r="G19" s="6"/>
      <c r="H19" s="49"/>
      <c r="I19" s="49"/>
      <c r="J19" s="49"/>
      <c r="K19" s="3"/>
      <c r="L19" s="1"/>
      <c r="X19" s="30" t="s">
        <v>76</v>
      </c>
      <c r="Y19" s="26">
        <v>3</v>
      </c>
    </row>
    <row r="20" spans="1:25" ht="16.5" customHeight="1" x14ac:dyDescent="0.2">
      <c r="A20" s="3"/>
      <c r="C20" s="3"/>
      <c r="D20" s="3"/>
      <c r="E20" s="3"/>
      <c r="F20" s="3"/>
      <c r="G20" s="3"/>
      <c r="H20" s="3"/>
      <c r="I20" s="3"/>
      <c r="J20" s="14"/>
      <c r="K20" s="3"/>
      <c r="L20" s="1"/>
      <c r="X20" s="30" t="s">
        <v>116</v>
      </c>
      <c r="Y20" s="26">
        <v>3</v>
      </c>
    </row>
    <row r="21" spans="1:25" ht="16.5" customHeight="1" x14ac:dyDescent="0.25">
      <c r="A21" s="3"/>
      <c r="B21" s="9" t="s">
        <v>10</v>
      </c>
      <c r="C21" s="3"/>
      <c r="D21" s="3"/>
      <c r="E21" s="3"/>
      <c r="F21" s="3"/>
      <c r="G21" s="6" t="s">
        <v>145</v>
      </c>
      <c r="H21" s="56"/>
      <c r="I21" s="56"/>
      <c r="J21" s="56"/>
      <c r="K21" s="3"/>
      <c r="L21" s="1"/>
      <c r="X21" s="30" t="s">
        <v>124</v>
      </c>
      <c r="Y21" s="26">
        <v>3</v>
      </c>
    </row>
    <row r="22" spans="1:25" ht="16.5" customHeight="1" x14ac:dyDescent="0.2">
      <c r="A22" s="3"/>
      <c r="B22" s="3"/>
      <c r="C22" s="3"/>
      <c r="D22" s="3"/>
      <c r="E22" s="3"/>
      <c r="F22" s="3"/>
      <c r="G22" s="3"/>
      <c r="H22" s="3"/>
      <c r="I22" s="3"/>
      <c r="J22" s="14"/>
      <c r="K22" s="3"/>
      <c r="L22" s="1"/>
    </row>
    <row r="23" spans="1:25" ht="16.5" customHeight="1" x14ac:dyDescent="0.2">
      <c r="A23" s="3"/>
      <c r="K23" s="3"/>
      <c r="L23" s="1"/>
    </row>
    <row r="24" spans="1:25" ht="16.5" customHeight="1" x14ac:dyDescent="0.25">
      <c r="A24" s="3"/>
      <c r="B24" s="9" t="s">
        <v>6</v>
      </c>
      <c r="C24" s="3"/>
      <c r="D24" s="3"/>
      <c r="E24" s="3"/>
      <c r="F24" s="3"/>
      <c r="G24" s="3"/>
      <c r="H24" s="53"/>
      <c r="I24" s="53"/>
      <c r="J24" s="53"/>
      <c r="K24" s="3"/>
      <c r="L24" s="1"/>
    </row>
    <row r="25" spans="1:25" ht="16.5" customHeight="1" x14ac:dyDescent="0.25">
      <c r="A25" s="3"/>
      <c r="B25" s="9"/>
      <c r="C25" s="3"/>
      <c r="D25" s="3"/>
      <c r="E25" s="3"/>
      <c r="F25" s="3"/>
      <c r="G25" s="3"/>
      <c r="H25" s="41"/>
      <c r="I25" s="41"/>
      <c r="J25" s="41"/>
      <c r="K25" s="3"/>
      <c r="L25" s="1"/>
    </row>
    <row r="26" spans="1:25" ht="16.5" customHeight="1" x14ac:dyDescent="0.25">
      <c r="A26" s="3"/>
      <c r="B26" s="9" t="s">
        <v>146</v>
      </c>
      <c r="C26" s="3"/>
      <c r="D26" s="3"/>
      <c r="E26" s="3"/>
      <c r="F26" s="3"/>
      <c r="G26" s="3"/>
      <c r="H26" s="53"/>
      <c r="I26" s="53"/>
      <c r="J26" s="53"/>
      <c r="K26" s="3"/>
      <c r="L26" s="1"/>
    </row>
    <row r="27" spans="1:25" ht="16.5" customHeight="1" x14ac:dyDescent="0.2">
      <c r="A27" s="3"/>
      <c r="C27" s="3"/>
      <c r="D27" s="3"/>
      <c r="E27" s="3"/>
      <c r="F27" s="3"/>
      <c r="G27" s="3"/>
      <c r="H27" s="8"/>
      <c r="I27" s="8"/>
      <c r="J27" s="17"/>
      <c r="K27" s="3"/>
      <c r="L27" s="1"/>
    </row>
    <row r="28" spans="1:25" ht="16.5" customHeight="1" x14ac:dyDescent="0.25">
      <c r="A28" s="3"/>
      <c r="B28" s="9" t="s">
        <v>32</v>
      </c>
      <c r="C28" s="3"/>
      <c r="D28" s="3"/>
      <c r="E28" s="3"/>
      <c r="F28" s="3"/>
      <c r="G28" s="3"/>
      <c r="H28" s="9" t="s">
        <v>78</v>
      </c>
      <c r="I28" s="9" t="s">
        <v>77</v>
      </c>
      <c r="J28" s="17"/>
      <c r="K28" s="3"/>
      <c r="L28" s="1"/>
      <c r="N28" s="39">
        <v>4</v>
      </c>
      <c r="O28" t="str">
        <f ca="1">OFFSET($X$1, N28, 0)</f>
        <v>BGE</v>
      </c>
      <c r="P28">
        <f ca="1">OFFSET($X$1, N28, 1)</f>
        <v>2</v>
      </c>
      <c r="Q28" s="31">
        <f ca="1">IF(LEN(H12) = 0, TODAY(), H12 )</f>
        <v>45034</v>
      </c>
      <c r="R28">
        <f ca="1">VLOOKUP( Q28, $Q$3:$V$18, 1 + P28 )</f>
        <v>230.6</v>
      </c>
    </row>
    <row r="29" spans="1:25" ht="16.5" customHeight="1" x14ac:dyDescent="0.2">
      <c r="A29" s="3"/>
      <c r="B29" s="22"/>
      <c r="C29" s="22"/>
      <c r="D29" s="22"/>
      <c r="E29" s="22"/>
      <c r="F29" s="22"/>
      <c r="G29" s="22"/>
      <c r="H29" s="35" t="str">
        <f ca="1">"   " &amp; O29</f>
        <v xml:space="preserve">   Black Start Capable</v>
      </c>
      <c r="I29" s="8"/>
      <c r="J29" s="17"/>
      <c r="K29" s="3"/>
      <c r="L29" s="1"/>
      <c r="N29" s="39">
        <f>IF(N30 = 1, 2, 1)</f>
        <v>1</v>
      </c>
      <c r="O29" t="str">
        <f ca="1">OFFSET($N$1, N29, 0)</f>
        <v>Black Start Capable</v>
      </c>
    </row>
    <row r="30" spans="1:25" ht="16.5" customHeight="1" x14ac:dyDescent="0.2">
      <c r="A30" s="3"/>
      <c r="E30" s="3"/>
      <c r="F30" s="3"/>
      <c r="G30" s="3"/>
      <c r="H30" s="8"/>
      <c r="I30" s="8"/>
      <c r="J30" s="17"/>
      <c r="K30" s="3"/>
      <c r="L30" s="1"/>
      <c r="N30" s="39">
        <v>3</v>
      </c>
      <c r="O30" t="str">
        <f ca="1">OFFSET($AH$1, N30, 0)</f>
        <v>Combustion Turbine</v>
      </c>
      <c r="R30">
        <f ca="1">OFFSET($AH$1, N30, 1)</f>
        <v>0.02</v>
      </c>
    </row>
    <row r="31" spans="1:25" ht="16.5" customHeight="1" x14ac:dyDescent="0.25">
      <c r="A31" s="3"/>
      <c r="B31" s="9"/>
      <c r="C31" s="3"/>
      <c r="D31" s="3"/>
      <c r="E31" s="3"/>
      <c r="F31" s="3"/>
      <c r="G31" s="3"/>
      <c r="H31" s="8"/>
      <c r="I31" s="8"/>
      <c r="J31" s="17"/>
      <c r="K31" s="3"/>
      <c r="L31" s="1"/>
    </row>
    <row r="32" spans="1:25" ht="16.5" customHeight="1" x14ac:dyDescent="0.25">
      <c r="A32" s="3"/>
      <c r="B32" s="10" t="s">
        <v>79</v>
      </c>
      <c r="C32" s="3"/>
      <c r="D32" s="3"/>
      <c r="E32" s="3"/>
      <c r="F32" s="3"/>
      <c r="G32" s="3"/>
      <c r="H32" s="8"/>
      <c r="I32" s="8"/>
      <c r="J32" s="17"/>
      <c r="K32" s="3"/>
      <c r="L32" s="1"/>
    </row>
    <row r="33" spans="1:15" ht="16.5" customHeight="1" x14ac:dyDescent="0.25">
      <c r="A33" s="3"/>
      <c r="B33" s="9"/>
      <c r="C33" s="3"/>
      <c r="D33" s="3"/>
      <c r="E33" s="3"/>
      <c r="F33" s="3"/>
      <c r="G33" s="3"/>
      <c r="H33" s="8"/>
      <c r="I33" s="8"/>
      <c r="J33" s="17"/>
      <c r="K33" s="3"/>
      <c r="L33" s="1"/>
    </row>
    <row r="34" spans="1:15" ht="16.5" customHeight="1" x14ac:dyDescent="0.25">
      <c r="A34" s="3"/>
      <c r="B34" s="9" t="s">
        <v>0</v>
      </c>
      <c r="C34" s="3"/>
      <c r="D34" s="3"/>
      <c r="E34" s="3"/>
      <c r="F34" s="3"/>
      <c r="G34" s="3"/>
      <c r="H34" s="53"/>
      <c r="I34" s="53"/>
      <c r="J34" s="16" t="s">
        <v>2</v>
      </c>
      <c r="K34" s="3"/>
      <c r="L34" s="1"/>
      <c r="N34" s="39">
        <f>IF(LEN(H34)=0,0,H34)</f>
        <v>0</v>
      </c>
      <c r="O34" s="24" t="s">
        <v>2</v>
      </c>
    </row>
    <row r="35" spans="1:15" ht="16.5" customHeight="1" x14ac:dyDescent="0.2">
      <c r="A35" s="3"/>
      <c r="B35" s="6"/>
      <c r="C35" s="3"/>
      <c r="D35" s="3"/>
      <c r="E35" s="3"/>
      <c r="F35" s="3"/>
      <c r="G35" s="3"/>
      <c r="H35" s="8"/>
      <c r="I35" s="8"/>
      <c r="J35" s="17"/>
      <c r="K35" s="3"/>
      <c r="L35" s="1"/>
    </row>
    <row r="36" spans="1:15" ht="16.5" customHeight="1" x14ac:dyDescent="0.2">
      <c r="A36" s="3"/>
      <c r="B36" s="33" t="s">
        <v>80</v>
      </c>
      <c r="C36" s="33"/>
      <c r="D36" s="33">
        <f ca="1">P28</f>
        <v>2</v>
      </c>
      <c r="E36" s="33"/>
      <c r="F36" s="33" t="str">
        <f ca="1">"COST OF NET ENTRY ($/MW-DAY) FOR " &amp; TEXT(Q28, "M/D/YYYY") &amp; ":     " &amp; TEXT(R28, "$#,##0.00")</f>
        <v>COST OF NET ENTRY ($/MW-DAY) FOR 4/18/2023:     $230.60</v>
      </c>
      <c r="G36" s="33"/>
      <c r="H36" s="33"/>
      <c r="I36" s="33"/>
      <c r="J36" s="33"/>
      <c r="K36" s="3"/>
      <c r="L36" s="1"/>
    </row>
    <row r="37" spans="1:15" ht="16.5" customHeight="1" x14ac:dyDescent="0.2">
      <c r="A37" s="3"/>
      <c r="B37" s="33"/>
      <c r="C37" s="33"/>
      <c r="D37" s="33"/>
      <c r="E37" s="33"/>
      <c r="F37" s="33"/>
      <c r="G37" s="33"/>
      <c r="H37" s="33"/>
      <c r="I37" s="33"/>
      <c r="J37" s="33"/>
      <c r="K37" s="3"/>
      <c r="L37" s="1"/>
    </row>
    <row r="38" spans="1:15" ht="16.5" customHeight="1" x14ac:dyDescent="0.2">
      <c r="A38" s="3"/>
      <c r="B38" s="33" t="str">
        <f ca="1">"FIXED BSSCC = (" &amp; TEXT(R28, "$#,##0.00") &amp; " $/MW-DAY) x (365 DAYS/YEAR) x (" &amp; N34 &amp; " MW) x (" &amp; TEXT(R30, "0.00") &amp; ") = "</f>
        <v xml:space="preserve">FIXED BSSCC = ($230.60 $/MW-DAY) x (365 DAYS/YEAR) x (0 MW) x (0.02) = </v>
      </c>
      <c r="C38" s="33"/>
      <c r="D38" s="33"/>
      <c r="E38" s="33"/>
      <c r="F38" s="33"/>
      <c r="G38" s="33"/>
      <c r="H38" s="34"/>
      <c r="I38" s="36">
        <f ca="1">N38</f>
        <v>0</v>
      </c>
      <c r="J38" s="17" t="s">
        <v>5</v>
      </c>
      <c r="K38" s="3"/>
      <c r="L38" s="1"/>
      <c r="N38" s="39">
        <f ca="1">R28 * N34 * R30 * 365</f>
        <v>0</v>
      </c>
    </row>
    <row r="39" spans="1:15" ht="16.5" customHeight="1" x14ac:dyDescent="0.2">
      <c r="A39" s="3"/>
      <c r="B39" s="6"/>
      <c r="C39" s="3"/>
      <c r="D39" s="3"/>
      <c r="E39" s="3"/>
      <c r="F39" s="3"/>
      <c r="G39" s="3"/>
      <c r="H39" s="8"/>
      <c r="I39" s="8"/>
      <c r="J39" s="17"/>
      <c r="K39" s="3"/>
      <c r="L39" s="1"/>
    </row>
    <row r="40" spans="1:15" ht="16.5" customHeight="1" x14ac:dyDescent="0.2">
      <c r="A40" s="3"/>
      <c r="B40" s="6"/>
      <c r="C40" s="3"/>
      <c r="D40" s="3"/>
      <c r="E40" s="3"/>
      <c r="F40" s="3"/>
      <c r="G40" s="3"/>
      <c r="H40" s="8"/>
      <c r="I40" s="8"/>
      <c r="J40" s="17"/>
      <c r="K40" s="3"/>
      <c r="L40" s="1"/>
    </row>
    <row r="41" spans="1:15" ht="16.5" customHeight="1" x14ac:dyDescent="0.25">
      <c r="A41" s="3"/>
      <c r="B41" s="10" t="s">
        <v>82</v>
      </c>
      <c r="C41" s="3"/>
      <c r="D41" s="3"/>
      <c r="E41" s="3"/>
      <c r="F41" s="3"/>
      <c r="G41" s="3"/>
      <c r="H41" s="8"/>
      <c r="I41" s="8"/>
      <c r="J41" s="17"/>
      <c r="K41" s="3"/>
      <c r="L41" s="1"/>
    </row>
    <row r="42" spans="1:15" ht="16.5" customHeight="1" x14ac:dyDescent="0.2">
      <c r="A42" s="3"/>
      <c r="B42" s="6"/>
      <c r="C42" s="3"/>
      <c r="D42" s="3"/>
      <c r="E42" s="3"/>
      <c r="F42" s="3"/>
      <c r="G42" s="3"/>
      <c r="H42" s="8"/>
      <c r="I42" s="8"/>
      <c r="J42" s="17"/>
      <c r="K42" s="3"/>
      <c r="L42" s="1"/>
    </row>
    <row r="43" spans="1:15" ht="16.5" customHeight="1" x14ac:dyDescent="0.25">
      <c r="A43" s="3"/>
      <c r="B43" s="9" t="s">
        <v>1</v>
      </c>
      <c r="C43" s="3"/>
      <c r="D43" s="3"/>
      <c r="E43" s="3"/>
      <c r="F43" s="3"/>
      <c r="G43" s="3"/>
      <c r="H43" s="52"/>
      <c r="I43" s="53"/>
      <c r="J43" s="16" t="s">
        <v>5</v>
      </c>
      <c r="K43" s="3"/>
      <c r="L43" s="1"/>
    </row>
    <row r="44" spans="1:15" ht="16.5" customHeight="1" x14ac:dyDescent="0.2">
      <c r="A44" s="3"/>
      <c r="B44" s="6" t="s">
        <v>31</v>
      </c>
      <c r="C44" s="3"/>
      <c r="D44" s="3"/>
      <c r="E44" s="3"/>
      <c r="F44" s="3"/>
      <c r="G44" s="3"/>
      <c r="H44" s="8"/>
      <c r="I44" s="8"/>
      <c r="J44" s="17"/>
      <c r="K44" s="3"/>
      <c r="L44" s="1"/>
    </row>
    <row r="45" spans="1:15" ht="16.5" customHeight="1" x14ac:dyDescent="0.2">
      <c r="A45" s="3"/>
      <c r="B45" s="3"/>
      <c r="C45" s="3"/>
      <c r="D45" s="3"/>
      <c r="E45" s="3"/>
      <c r="F45" s="3"/>
      <c r="G45" s="3"/>
      <c r="H45" s="8"/>
      <c r="I45" s="8"/>
      <c r="J45" s="17"/>
      <c r="K45" s="3"/>
      <c r="L45" s="1"/>
    </row>
    <row r="46" spans="1:15" ht="16.5" customHeight="1" x14ac:dyDescent="0.25">
      <c r="A46" s="3"/>
      <c r="B46" s="9" t="s">
        <v>83</v>
      </c>
      <c r="C46" s="3"/>
      <c r="D46" s="3"/>
      <c r="E46" s="3"/>
      <c r="F46" s="3"/>
      <c r="G46" s="3"/>
      <c r="H46" s="53">
        <v>0.01</v>
      </c>
      <c r="I46" s="53"/>
      <c r="J46" s="17"/>
      <c r="K46" s="3"/>
      <c r="L46" s="1"/>
    </row>
    <row r="47" spans="1:15" ht="16.5" customHeight="1" x14ac:dyDescent="0.2">
      <c r="A47" s="3"/>
      <c r="B47" s="33"/>
      <c r="C47" s="33"/>
      <c r="D47" s="33"/>
      <c r="E47" s="33"/>
      <c r="F47" s="33"/>
      <c r="G47" s="33"/>
      <c r="H47" s="34"/>
      <c r="I47" s="34"/>
      <c r="J47" s="17"/>
      <c r="K47" s="3"/>
      <c r="L47" s="1"/>
    </row>
    <row r="48" spans="1:15" ht="16.5" customHeight="1" x14ac:dyDescent="0.2">
      <c r="A48" s="3"/>
      <c r="B48" s="33" t="s">
        <v>84</v>
      </c>
      <c r="C48" s="33"/>
      <c r="D48" s="33"/>
      <c r="E48" s="33"/>
      <c r="F48" s="33"/>
      <c r="G48" s="33"/>
      <c r="H48" s="34"/>
      <c r="I48" s="36">
        <f>IF(N30 = 1, 0, H43 * H46 )</f>
        <v>0</v>
      </c>
      <c r="J48" s="17" t="s">
        <v>5</v>
      </c>
      <c r="K48" s="3"/>
      <c r="L48" s="1"/>
    </row>
    <row r="49" spans="1:14" ht="16.5" customHeight="1" x14ac:dyDescent="0.2">
      <c r="A49" s="3"/>
      <c r="C49" s="3"/>
      <c r="D49" s="3"/>
      <c r="E49" s="3"/>
      <c r="F49" s="3"/>
      <c r="G49" s="3"/>
      <c r="H49" s="8"/>
      <c r="J49" s="17"/>
      <c r="K49" s="3"/>
      <c r="L49" s="1"/>
    </row>
    <row r="50" spans="1:14" ht="16.5" customHeight="1" x14ac:dyDescent="0.2">
      <c r="A50" s="3"/>
      <c r="C50" s="3"/>
      <c r="D50" s="3"/>
      <c r="E50" s="3"/>
      <c r="F50" s="3"/>
      <c r="G50" s="3"/>
      <c r="H50" s="8"/>
      <c r="J50" s="17"/>
      <c r="K50" s="3"/>
      <c r="L50" s="1"/>
    </row>
    <row r="51" spans="1:14" ht="16.5" customHeight="1" x14ac:dyDescent="0.25">
      <c r="A51" s="3"/>
      <c r="B51" s="10" t="s">
        <v>88</v>
      </c>
      <c r="C51" s="3"/>
      <c r="D51" s="3"/>
      <c r="E51" s="3"/>
      <c r="F51" s="3"/>
      <c r="G51" s="3"/>
      <c r="H51" s="8"/>
      <c r="I51" s="8"/>
      <c r="J51" s="17"/>
      <c r="K51" s="3"/>
      <c r="L51" s="1"/>
    </row>
    <row r="52" spans="1:14" ht="16.5" customHeight="1" x14ac:dyDescent="0.2">
      <c r="A52" s="3"/>
      <c r="C52" s="3"/>
      <c r="D52" s="3"/>
      <c r="E52" s="3"/>
      <c r="F52" s="3"/>
      <c r="G52" s="3"/>
      <c r="H52" s="8"/>
      <c r="I52" s="8"/>
      <c r="J52" s="17"/>
      <c r="K52" s="3"/>
      <c r="L52" s="1"/>
    </row>
    <row r="53" spans="1:14" ht="16.5" customHeight="1" x14ac:dyDescent="0.2">
      <c r="A53" s="3"/>
      <c r="B53" s="33" t="s">
        <v>85</v>
      </c>
      <c r="C53" s="3"/>
      <c r="D53" s="3"/>
      <c r="E53" s="3"/>
      <c r="F53" s="3"/>
      <c r="G53" s="3"/>
      <c r="H53" s="8"/>
      <c r="I53" s="36">
        <v>3750</v>
      </c>
      <c r="J53" s="17" t="s">
        <v>5</v>
      </c>
      <c r="K53" s="3"/>
      <c r="L53" s="1"/>
    </row>
    <row r="54" spans="1:14" ht="16.5" customHeight="1" x14ac:dyDescent="0.2">
      <c r="A54" s="3"/>
      <c r="C54" s="3"/>
      <c r="D54" s="3"/>
      <c r="E54" s="3"/>
      <c r="F54" s="3"/>
      <c r="G54" s="3"/>
      <c r="H54" s="8"/>
      <c r="I54" s="8"/>
      <c r="J54" s="17"/>
      <c r="K54" s="3"/>
      <c r="L54" s="1"/>
    </row>
    <row r="55" spans="1:14" ht="16.5" customHeight="1" x14ac:dyDescent="0.25">
      <c r="A55" s="3"/>
      <c r="B55" s="9" t="s">
        <v>86</v>
      </c>
      <c r="C55" s="3"/>
      <c r="D55" s="3"/>
      <c r="E55" s="3"/>
      <c r="F55" s="3"/>
      <c r="G55" s="3"/>
      <c r="H55" s="53">
        <v>1</v>
      </c>
      <c r="I55" s="53"/>
      <c r="J55" s="17"/>
      <c r="K55" s="3"/>
      <c r="L55" s="1"/>
    </row>
    <row r="56" spans="1:14" ht="16.5" customHeight="1" x14ac:dyDescent="0.2">
      <c r="A56" s="3"/>
      <c r="C56" s="3"/>
      <c r="D56" s="3"/>
      <c r="E56" s="3"/>
      <c r="F56" s="3"/>
      <c r="G56" s="3"/>
      <c r="H56" s="8"/>
      <c r="I56" s="8"/>
      <c r="J56" s="17"/>
      <c r="K56" s="3"/>
      <c r="L56" s="1"/>
    </row>
    <row r="57" spans="1:14" ht="16.5" customHeight="1" x14ac:dyDescent="0.2">
      <c r="A57" s="3"/>
      <c r="B57" s="33" t="s">
        <v>87</v>
      </c>
      <c r="C57" s="3"/>
      <c r="D57" s="3"/>
      <c r="E57" s="3"/>
      <c r="F57" s="3"/>
      <c r="G57" s="3"/>
      <c r="H57" s="8"/>
      <c r="I57" s="36">
        <f>I53 / H55</f>
        <v>3750</v>
      </c>
      <c r="J57" s="17" t="s">
        <v>5</v>
      </c>
      <c r="K57" s="3"/>
      <c r="L57" s="1"/>
    </row>
    <row r="58" spans="1:14" ht="16.5" customHeight="1" x14ac:dyDescent="0.2">
      <c r="A58" s="3"/>
      <c r="C58" s="3"/>
      <c r="D58" s="3"/>
      <c r="E58" s="3"/>
      <c r="F58" s="3"/>
      <c r="G58" s="3"/>
      <c r="H58" s="8"/>
      <c r="I58" s="8"/>
      <c r="J58" s="17"/>
      <c r="K58" s="3"/>
      <c r="L58" s="1"/>
    </row>
    <row r="59" spans="1:14" ht="16.5" customHeight="1" x14ac:dyDescent="0.2">
      <c r="A59" s="3"/>
      <c r="C59" s="3"/>
      <c r="D59" s="3"/>
      <c r="E59" s="3"/>
      <c r="F59" s="3"/>
      <c r="G59" s="3"/>
      <c r="H59" s="8"/>
      <c r="I59" s="8"/>
      <c r="J59" s="17"/>
      <c r="K59" s="3"/>
      <c r="L59" s="1"/>
    </row>
    <row r="60" spans="1:14" ht="16.5" customHeight="1" x14ac:dyDescent="0.25">
      <c r="A60" s="3"/>
      <c r="B60" s="10" t="s">
        <v>89</v>
      </c>
      <c r="C60" s="3"/>
      <c r="D60" s="3"/>
      <c r="E60" s="3"/>
      <c r="F60" s="3"/>
      <c r="G60" s="3"/>
      <c r="H60" s="8"/>
      <c r="I60" s="8"/>
      <c r="J60" s="17"/>
      <c r="K60" s="3"/>
      <c r="L60" s="1"/>
    </row>
    <row r="61" spans="1:14" ht="16.5" customHeight="1" x14ac:dyDescent="0.2">
      <c r="A61" s="3"/>
      <c r="C61" s="3"/>
      <c r="D61" s="3"/>
      <c r="E61" s="3"/>
      <c r="F61" s="3"/>
      <c r="G61" s="3"/>
      <c r="H61" s="8"/>
      <c r="I61" s="8"/>
      <c r="J61" s="17"/>
      <c r="K61" s="3"/>
      <c r="L61" s="1"/>
    </row>
    <row r="62" spans="1:14" ht="16.5" customHeight="1" x14ac:dyDescent="0.25">
      <c r="A62" s="3"/>
      <c r="B62" s="9" t="s">
        <v>152</v>
      </c>
      <c r="C62" s="3"/>
      <c r="D62" s="3"/>
      <c r="E62" s="3"/>
      <c r="F62" s="3"/>
      <c r="G62" s="3"/>
      <c r="H62" s="53"/>
      <c r="I62" s="53"/>
      <c r="J62" s="16" t="s">
        <v>37</v>
      </c>
      <c r="K62" s="3"/>
      <c r="L62" s="1"/>
    </row>
    <row r="63" spans="1:14" ht="16.5" customHeight="1" x14ac:dyDescent="0.2">
      <c r="A63" s="3"/>
      <c r="C63" s="3"/>
      <c r="D63" s="3"/>
      <c r="E63" s="3"/>
      <c r="F63" s="3"/>
      <c r="G63" s="3"/>
      <c r="H63" s="8"/>
      <c r="I63" s="8"/>
      <c r="J63" s="17"/>
      <c r="K63" s="3"/>
      <c r="L63" s="1"/>
    </row>
    <row r="64" spans="1:14" ht="16.5" customHeight="1" x14ac:dyDescent="0.3">
      <c r="A64" s="3"/>
      <c r="B64" s="9" t="s">
        <v>147</v>
      </c>
      <c r="C64" s="3"/>
      <c r="D64" s="3"/>
      <c r="E64" s="3"/>
      <c r="F64" s="3"/>
      <c r="G64" s="3"/>
      <c r="H64" s="58">
        <f>N64</f>
        <v>0</v>
      </c>
      <c r="I64" s="58"/>
      <c r="J64" s="16" t="s">
        <v>37</v>
      </c>
      <c r="K64" s="3"/>
      <c r="L64" s="1"/>
      <c r="N64" s="51">
        <f>IFERROR(ROUND(H67*((H70*H73)/(H62-H67)), 0),0)</f>
        <v>0</v>
      </c>
    </row>
    <row r="65" spans="1:12" ht="16.5" customHeight="1" x14ac:dyDescent="0.2">
      <c r="A65" s="3"/>
      <c r="B65" s="6" t="s">
        <v>148</v>
      </c>
      <c r="C65" s="3"/>
      <c r="D65" s="3"/>
      <c r="E65" s="3"/>
      <c r="F65" s="3"/>
      <c r="G65" s="3"/>
      <c r="H65" s="8"/>
      <c r="I65" s="8"/>
      <c r="J65" s="17"/>
      <c r="K65" s="3"/>
      <c r="L65" s="1"/>
    </row>
    <row r="66" spans="1:12" ht="16.5" customHeight="1" x14ac:dyDescent="0.2">
      <c r="A66" s="3"/>
      <c r="B66" s="6"/>
      <c r="C66" s="3"/>
      <c r="D66" s="3"/>
      <c r="E66" s="3"/>
      <c r="F66" s="3"/>
      <c r="G66" s="3"/>
      <c r="H66" s="8"/>
      <c r="I66" s="8"/>
      <c r="J66" s="17"/>
      <c r="K66" s="3"/>
      <c r="L66" s="1"/>
    </row>
    <row r="67" spans="1:12" ht="16.5" customHeight="1" x14ac:dyDescent="0.3">
      <c r="A67" s="3"/>
      <c r="B67" s="9" t="s">
        <v>150</v>
      </c>
      <c r="C67" s="3"/>
      <c r="D67" s="3"/>
      <c r="E67" s="3"/>
      <c r="F67" s="3"/>
      <c r="G67" s="3"/>
      <c r="H67" s="53"/>
      <c r="I67" s="53"/>
      <c r="J67" s="16" t="s">
        <v>37</v>
      </c>
      <c r="K67" s="3"/>
      <c r="L67" s="1"/>
    </row>
    <row r="68" spans="1:12" ht="16.5" customHeight="1" x14ac:dyDescent="0.2">
      <c r="A68" s="3"/>
      <c r="B68" s="6" t="s">
        <v>149</v>
      </c>
      <c r="C68" s="3"/>
      <c r="D68" s="3"/>
      <c r="E68" s="3"/>
      <c r="F68" s="3"/>
      <c r="G68" s="3"/>
      <c r="K68" s="3"/>
      <c r="L68" s="1"/>
    </row>
    <row r="69" spans="1:12" ht="16.5" customHeight="1" x14ac:dyDescent="0.2">
      <c r="A69" s="3"/>
      <c r="B69" s="3"/>
      <c r="C69" s="3"/>
      <c r="D69" s="3"/>
      <c r="E69" s="3"/>
      <c r="F69" s="3"/>
      <c r="G69" s="3"/>
      <c r="H69" s="8"/>
      <c r="I69" s="8"/>
      <c r="J69" s="17"/>
      <c r="K69" s="3"/>
      <c r="L69" s="1"/>
    </row>
    <row r="70" spans="1:12" ht="16.5" customHeight="1" x14ac:dyDescent="0.25">
      <c r="A70" s="3"/>
      <c r="B70" s="9" t="s">
        <v>90</v>
      </c>
      <c r="C70" s="3"/>
      <c r="D70" s="3"/>
      <c r="E70" s="3"/>
      <c r="F70" s="3"/>
      <c r="G70" s="3"/>
      <c r="H70" s="53"/>
      <c r="I70" s="53"/>
      <c r="J70" s="16" t="s">
        <v>3</v>
      </c>
      <c r="K70" s="3"/>
      <c r="L70" s="1"/>
    </row>
    <row r="71" spans="1:12" ht="16.5" customHeight="1" x14ac:dyDescent="0.2">
      <c r="A71" s="3"/>
      <c r="B71" s="6" t="s">
        <v>7</v>
      </c>
      <c r="C71" s="3"/>
      <c r="D71" s="3"/>
      <c r="E71" s="3"/>
      <c r="F71" s="3"/>
      <c r="G71" s="3"/>
      <c r="H71" s="8"/>
      <c r="I71" s="8"/>
      <c r="J71" s="17"/>
      <c r="K71" s="3"/>
      <c r="L71" s="1"/>
    </row>
    <row r="72" spans="1:12" ht="16.5" customHeight="1" x14ac:dyDescent="0.2">
      <c r="A72" s="3"/>
      <c r="B72" s="3"/>
      <c r="C72" s="3"/>
      <c r="D72" s="3"/>
      <c r="E72" s="3"/>
      <c r="F72" s="3"/>
      <c r="G72" s="3"/>
      <c r="H72" s="8"/>
      <c r="I72" s="8"/>
      <c r="J72" s="17"/>
      <c r="K72" s="3"/>
      <c r="L72" s="1"/>
    </row>
    <row r="73" spans="1:12" ht="16.5" customHeight="1" x14ac:dyDescent="0.25">
      <c r="A73" s="3"/>
      <c r="B73" s="9" t="s">
        <v>93</v>
      </c>
      <c r="C73" s="3"/>
      <c r="D73" s="3"/>
      <c r="E73" s="3"/>
      <c r="F73" s="3"/>
      <c r="G73" s="3"/>
      <c r="H73" s="53"/>
      <c r="I73" s="53"/>
      <c r="J73" s="16" t="s">
        <v>94</v>
      </c>
      <c r="K73" s="3"/>
      <c r="L73" s="1"/>
    </row>
    <row r="74" spans="1:12" ht="16.5" customHeight="1" x14ac:dyDescent="0.2">
      <c r="A74" s="3"/>
      <c r="B74" s="6" t="s">
        <v>95</v>
      </c>
      <c r="C74" s="3"/>
      <c r="D74" s="3"/>
      <c r="E74" s="3"/>
      <c r="F74" s="3"/>
      <c r="G74" s="3"/>
      <c r="H74" s="8"/>
      <c r="I74" s="8"/>
      <c r="J74" s="17"/>
      <c r="K74" s="3"/>
      <c r="L74" s="1"/>
    </row>
    <row r="75" spans="1:12" ht="16.5" customHeight="1" x14ac:dyDescent="0.2">
      <c r="A75" s="3"/>
      <c r="B75" s="3"/>
      <c r="C75" s="3"/>
      <c r="D75" s="3"/>
      <c r="E75" s="3"/>
      <c r="F75" s="3"/>
      <c r="G75" s="3"/>
      <c r="H75" s="8"/>
      <c r="I75" s="8"/>
      <c r="J75" s="17"/>
      <c r="K75" s="3"/>
      <c r="L75" s="1"/>
    </row>
    <row r="76" spans="1:12" ht="16.5" customHeight="1" x14ac:dyDescent="0.25">
      <c r="A76" s="3"/>
      <c r="B76" s="9" t="s">
        <v>39</v>
      </c>
      <c r="C76" s="3"/>
      <c r="D76" s="3"/>
      <c r="E76" s="3"/>
      <c r="F76" s="3"/>
      <c r="G76" s="3"/>
      <c r="H76" s="53"/>
      <c r="I76" s="53"/>
      <c r="J76" s="16" t="s">
        <v>4</v>
      </c>
      <c r="K76" s="3"/>
      <c r="L76" s="1"/>
    </row>
    <row r="77" spans="1:12" ht="16.5" customHeight="1" x14ac:dyDescent="0.2">
      <c r="A77" s="3"/>
      <c r="B77" s="6" t="s">
        <v>8</v>
      </c>
      <c r="C77" s="3"/>
      <c r="D77" s="3"/>
      <c r="E77" s="3"/>
      <c r="F77" s="3"/>
      <c r="G77" s="3"/>
      <c r="H77" s="8"/>
      <c r="I77" s="8"/>
      <c r="J77" s="17"/>
      <c r="K77" s="3"/>
      <c r="L77" s="1"/>
    </row>
    <row r="78" spans="1:12" ht="16.5" customHeight="1" x14ac:dyDescent="0.2">
      <c r="A78" s="3"/>
      <c r="B78" s="3"/>
      <c r="C78" s="3"/>
      <c r="D78" s="3"/>
      <c r="E78" s="3"/>
      <c r="F78" s="3"/>
      <c r="G78" s="3"/>
      <c r="H78" s="8"/>
      <c r="I78" s="8"/>
      <c r="J78" s="17"/>
      <c r="K78" s="3"/>
      <c r="L78" s="1"/>
    </row>
    <row r="79" spans="1:12" ht="16.5" customHeight="1" x14ac:dyDescent="0.25">
      <c r="A79" s="3"/>
      <c r="B79" s="9" t="s">
        <v>38</v>
      </c>
      <c r="C79" s="3"/>
      <c r="D79" s="3"/>
      <c r="E79" s="3"/>
      <c r="F79" s="3"/>
      <c r="G79" s="3"/>
      <c r="H79" s="53"/>
      <c r="I79" s="53"/>
      <c r="J79" s="16" t="s">
        <v>4</v>
      </c>
      <c r="K79" s="3"/>
      <c r="L79" s="1"/>
    </row>
    <row r="80" spans="1:12" ht="16.5" customHeight="1" x14ac:dyDescent="0.2">
      <c r="A80" s="3"/>
      <c r="B80" s="6" t="s">
        <v>9</v>
      </c>
      <c r="C80" s="3"/>
      <c r="D80" s="3"/>
      <c r="E80" s="3"/>
      <c r="F80" s="3"/>
      <c r="G80" s="3"/>
      <c r="H80" s="8"/>
      <c r="I80" s="8"/>
      <c r="J80" s="17"/>
      <c r="K80" s="3"/>
      <c r="L80" s="1"/>
    </row>
    <row r="81" spans="1:13" ht="16.5" customHeight="1" x14ac:dyDescent="0.2">
      <c r="A81" s="3"/>
      <c r="B81" s="3"/>
      <c r="C81" s="3"/>
      <c r="D81" s="3"/>
      <c r="E81" s="3"/>
      <c r="F81" s="3"/>
      <c r="G81" s="3"/>
      <c r="H81" s="8"/>
      <c r="I81" s="8"/>
      <c r="J81" s="17"/>
      <c r="K81" s="3"/>
      <c r="L81" s="1"/>
    </row>
    <row r="82" spans="1:13" ht="15.75" x14ac:dyDescent="0.25">
      <c r="B82" s="9" t="s">
        <v>91</v>
      </c>
      <c r="H82" s="53"/>
      <c r="I82" s="53"/>
      <c r="J82" s="16"/>
      <c r="L82" s="1"/>
    </row>
    <row r="83" spans="1:13" x14ac:dyDescent="0.2">
      <c r="L83" s="1"/>
    </row>
    <row r="84" spans="1:13" ht="15" x14ac:dyDescent="0.2">
      <c r="B84" s="33" t="s">
        <v>92</v>
      </c>
      <c r="C84" s="3"/>
      <c r="D84" s="3"/>
      <c r="E84" s="3"/>
      <c r="F84" s="3"/>
      <c r="G84" s="3"/>
      <c r="H84" s="8"/>
      <c r="I84" s="36">
        <f xml:space="preserve"> ( H64 + (H70 * H73)) * (H76 + H79) * H82</f>
        <v>0</v>
      </c>
      <c r="J84" s="17" t="s">
        <v>5</v>
      </c>
      <c r="L84" s="1"/>
    </row>
    <row r="85" spans="1:13" ht="16.5" customHeight="1" x14ac:dyDescent="0.2">
      <c r="A85" s="3"/>
      <c r="K85" s="3"/>
      <c r="L85" s="1"/>
    </row>
    <row r="86" spans="1:13" ht="16.5" customHeight="1" x14ac:dyDescent="0.2">
      <c r="A86" s="3"/>
      <c r="K86" s="3"/>
      <c r="L86" s="1"/>
    </row>
    <row r="87" spans="1:13" ht="16.5" customHeight="1" x14ac:dyDescent="0.2">
      <c r="A87" s="3"/>
      <c r="B87" s="33" t="s">
        <v>96</v>
      </c>
      <c r="C87" s="3"/>
      <c r="D87" s="3"/>
      <c r="E87" s="3"/>
      <c r="F87" s="3"/>
      <c r="G87" s="3"/>
      <c r="H87" s="8"/>
      <c r="I87" s="36">
        <f ca="1">IF( N30 = 1, ( I57 ), ( I38 + I48 + I57 + I84 ) ) * 1.1</f>
        <v>4125</v>
      </c>
      <c r="J87" s="17" t="s">
        <v>5</v>
      </c>
      <c r="K87" s="3"/>
      <c r="L87" s="1"/>
    </row>
    <row r="88" spans="1:13" ht="16.5" customHeight="1" x14ac:dyDescent="0.2">
      <c r="A88" s="3"/>
      <c r="B88" s="6" t="s">
        <v>97</v>
      </c>
      <c r="C88" s="3"/>
      <c r="D88" s="3"/>
      <c r="E88" s="3"/>
      <c r="F88" s="3"/>
      <c r="G88" s="3"/>
      <c r="H88" s="8"/>
      <c r="I88" s="8"/>
      <c r="J88" s="8"/>
      <c r="K88" s="3"/>
      <c r="L88" s="1"/>
    </row>
    <row r="89" spans="1:13" ht="16.5" customHeight="1" x14ac:dyDescent="0.2">
      <c r="A89" s="3"/>
      <c r="B89" s="6"/>
      <c r="C89" s="3"/>
      <c r="D89" s="3"/>
      <c r="E89" s="3"/>
      <c r="F89" s="3"/>
      <c r="G89" s="3"/>
      <c r="H89" s="8"/>
      <c r="I89" s="8"/>
      <c r="J89" s="8"/>
      <c r="K89" s="3"/>
      <c r="L89" s="1"/>
    </row>
    <row r="90" spans="1:13" ht="16.5" customHeight="1" x14ac:dyDescent="0.2">
      <c r="A90" s="3"/>
      <c r="B90" s="3" t="s">
        <v>14</v>
      </c>
      <c r="C90" s="3"/>
      <c r="D90" s="3"/>
      <c r="E90" s="3"/>
      <c r="F90" s="3"/>
      <c r="G90" s="3"/>
      <c r="H90" s="3"/>
      <c r="I90" s="3"/>
      <c r="J90" s="3"/>
      <c r="K90" s="3"/>
      <c r="L90" s="1"/>
    </row>
    <row r="91" spans="1:13" x14ac:dyDescent="0.2">
      <c r="L91" s="1"/>
    </row>
    <row r="92" spans="1:13" ht="16.5" customHeight="1" thickBot="1" x14ac:dyDescent="0.25">
      <c r="A92" s="3"/>
      <c r="B92" s="7"/>
      <c r="C92" s="7"/>
      <c r="D92" s="7"/>
      <c r="E92" s="7"/>
      <c r="F92" s="7"/>
      <c r="G92" s="7"/>
      <c r="H92" s="7"/>
      <c r="I92" s="7"/>
      <c r="J92" s="7"/>
      <c r="K92" s="3"/>
      <c r="L92" s="1"/>
    </row>
    <row r="93" spans="1:13" ht="16.5" customHeight="1" x14ac:dyDescent="0.2">
      <c r="A93" s="3"/>
      <c r="C93" s="3"/>
      <c r="D93" s="3"/>
      <c r="E93" s="3"/>
      <c r="F93" s="3"/>
      <c r="G93" s="3"/>
      <c r="H93" s="8"/>
      <c r="I93" s="8"/>
      <c r="J93" s="8"/>
      <c r="K93" s="3"/>
      <c r="L93" s="1"/>
    </row>
    <row r="94" spans="1:13" ht="16.5" customHeight="1" x14ac:dyDescent="0.25">
      <c r="A94" s="3"/>
      <c r="B94" s="9" t="s">
        <v>18</v>
      </c>
      <c r="C94" s="3"/>
      <c r="D94" s="3"/>
      <c r="E94" s="3"/>
      <c r="F94" s="3"/>
      <c r="G94" s="3"/>
      <c r="H94" s="3"/>
      <c r="I94" s="3"/>
      <c r="J94" s="3"/>
      <c r="K94" s="3"/>
      <c r="L94" s="1"/>
      <c r="M94" s="3"/>
    </row>
    <row r="95" spans="1:13" ht="16.5" customHeight="1" x14ac:dyDescent="0.2">
      <c r="A95" s="3"/>
      <c r="B95" s="3"/>
      <c r="C95" s="3"/>
      <c r="D95" s="3"/>
      <c r="E95" s="3"/>
      <c r="F95" s="3"/>
      <c r="G95" s="3"/>
      <c r="H95" s="3"/>
      <c r="I95" s="3"/>
      <c r="J95" s="3"/>
      <c r="K95" s="3"/>
      <c r="L95" s="1"/>
      <c r="M95" s="3"/>
    </row>
    <row r="96" spans="1:13" ht="16.5" customHeight="1" x14ac:dyDescent="0.2">
      <c r="A96" s="3"/>
      <c r="B96" s="3" t="s">
        <v>19</v>
      </c>
      <c r="D96" s="3"/>
      <c r="E96" s="3"/>
      <c r="F96" s="3"/>
      <c r="G96" s="3"/>
      <c r="H96" s="3"/>
      <c r="I96" s="3"/>
      <c r="J96" s="3"/>
      <c r="K96" s="3"/>
      <c r="L96" s="1"/>
      <c r="M96" s="3"/>
    </row>
    <row r="97" spans="1:13" ht="16.5" customHeight="1" x14ac:dyDescent="0.25">
      <c r="A97" s="3"/>
      <c r="B97" s="3" t="s">
        <v>20</v>
      </c>
      <c r="C97" s="3"/>
      <c r="E97" s="3"/>
      <c r="F97" s="3"/>
      <c r="H97" s="3"/>
      <c r="I97" s="3"/>
      <c r="J97" s="3"/>
      <c r="K97" s="3"/>
      <c r="L97" s="1"/>
      <c r="M97" s="3"/>
    </row>
    <row r="98" spans="1:13" ht="16.5" customHeight="1" x14ac:dyDescent="0.2">
      <c r="A98" s="3"/>
      <c r="B98" s="12" t="s">
        <v>126</v>
      </c>
      <c r="C98" s="3"/>
      <c r="D98" s="3"/>
      <c r="E98" s="3"/>
      <c r="G98" s="3"/>
      <c r="H98" s="5"/>
      <c r="I98" s="5"/>
      <c r="J98" s="5"/>
      <c r="K98" s="3"/>
      <c r="L98" s="1"/>
    </row>
    <row r="99" spans="1:13" ht="16.5" customHeight="1" x14ac:dyDescent="0.2">
      <c r="A99" s="3"/>
      <c r="B99" s="3"/>
      <c r="C99" s="3"/>
      <c r="D99" s="3"/>
      <c r="E99" s="3"/>
      <c r="F99" s="3"/>
      <c r="G99" s="3"/>
      <c r="H99" s="3"/>
      <c r="I99" s="3"/>
      <c r="J99" s="3"/>
      <c r="K99" s="3"/>
      <c r="L99" s="1"/>
    </row>
    <row r="100" spans="1:13" ht="16.5" customHeight="1" x14ac:dyDescent="0.3">
      <c r="A100" s="3"/>
      <c r="B100" s="50" t="s">
        <v>151</v>
      </c>
      <c r="K100" s="3"/>
      <c r="L100" s="1"/>
    </row>
    <row r="101" spans="1:13" ht="16.5" customHeight="1" x14ac:dyDescent="0.2">
      <c r="A101" s="57" t="s">
        <v>122</v>
      </c>
      <c r="B101" s="57"/>
      <c r="C101" s="3"/>
      <c r="D101" s="3"/>
      <c r="E101" s="3"/>
      <c r="F101" s="3"/>
      <c r="G101" s="3"/>
      <c r="H101" s="3"/>
      <c r="I101" s="3"/>
      <c r="J101" s="3"/>
      <c r="K101" s="3"/>
      <c r="L101" s="1"/>
    </row>
    <row r="102" spans="1:13" x14ac:dyDescent="0.2">
      <c r="A102" s="1"/>
      <c r="B102" s="1"/>
      <c r="C102" s="1"/>
      <c r="D102" s="1"/>
      <c r="E102" s="1"/>
      <c r="F102" s="1"/>
      <c r="G102" s="1"/>
      <c r="H102" s="1"/>
      <c r="I102" s="1"/>
      <c r="J102" s="1"/>
      <c r="K102" s="1"/>
      <c r="L102" s="1"/>
    </row>
  </sheetData>
  <sheetProtection algorithmName="SHA-512" hashValue="o7FOkaHYolauAzBNPA5YxnUvMhCZOBp53RS5f5sz0urtKMXcrA6cntUZ4lLQ0XnrVtm/NFNUlBGGP24cqhNdbA==" saltValue="DK4hxNjy7PCF0B8PFok3xw==" spinCount="100000" sheet="1" objects="1" scenarios="1"/>
  <mergeCells count="21">
    <mergeCell ref="A101:B101"/>
    <mergeCell ref="H46:I46"/>
    <mergeCell ref="H55:I55"/>
    <mergeCell ref="H82:I82"/>
    <mergeCell ref="H73:I73"/>
    <mergeCell ref="H64:I64"/>
    <mergeCell ref="H70:I70"/>
    <mergeCell ref="H76:I76"/>
    <mergeCell ref="H79:I79"/>
    <mergeCell ref="H67:I67"/>
    <mergeCell ref="H62:I62"/>
    <mergeCell ref="H43:I43"/>
    <mergeCell ref="A2:K3"/>
    <mergeCell ref="I6:J6"/>
    <mergeCell ref="H12:J12"/>
    <mergeCell ref="H15:J15"/>
    <mergeCell ref="H24:J24"/>
    <mergeCell ref="H34:I34"/>
    <mergeCell ref="H18:J18"/>
    <mergeCell ref="H21:J21"/>
    <mergeCell ref="H26:J26"/>
  </mergeCells>
  <phoneticPr fontId="8" type="noConversion"/>
  <dataValidations count="5">
    <dataValidation type="decimal" operator="notEqual" allowBlank="1" showInputMessage="1" showErrorMessage="1" errorTitle="Numeric" error="Please enter a numeric value (0.000)!" sqref="H34:I34 H46:I46 H43:I43 H55:I55">
      <formula1>0</formula1>
    </dataValidation>
    <dataValidation type="date" allowBlank="1" showInputMessage="1" showErrorMessage="1" error="Please enter a valid date!" promptTitle="Date" sqref="H12:J12">
      <formula1>36526</formula1>
      <formula2>1027063</formula2>
    </dataValidation>
    <dataValidation type="decimal" operator="greaterThanOrEqual" allowBlank="1" showInputMessage="1" showErrorMessage="1" errorTitle="Numeric" error="Please enter a numeric value (0.000)!" sqref="H67:I67 H70:I70 H73:I73 H76:I76 H79:I79 H82:I82">
      <formula1>0</formula1>
    </dataValidation>
    <dataValidation operator="greaterThanOrEqual" allowBlank="1" showInputMessage="1" showErrorMessage="1" errorTitle="Numeric" error="Please enter a numeric value (0.000)!" sqref="H64:I64"/>
    <dataValidation type="decimal" operator="greaterThanOrEqual" allowBlank="1" showInputMessage="1" showErrorMessage="1" errorTitle="numerical" error="Please enter a numeric value (0.000)!" sqref="H62:I62">
      <formula1>0</formula1>
    </dataValidation>
  </dataValidations>
  <hyperlinks>
    <hyperlink ref="I6" r:id="rId1"/>
    <hyperlink ref="B98" r:id="rId2"/>
  </hyperlinks>
  <pageMargins left="0.75" right="0.75" top="1" bottom="1" header="0.5" footer="0.5"/>
  <pageSetup scale="66" fitToHeight="2"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2053" r:id="rId6" name="Drop Down 5">
              <controlPr locked="0" defaultSize="0" autoLine="0" autoPict="0">
                <anchor moveWithCells="1">
                  <from>
                    <xdr:col>1</xdr:col>
                    <xdr:colOff>238125</xdr:colOff>
                    <xdr:row>28</xdr:row>
                    <xdr:rowOff>0</xdr:rowOff>
                  </from>
                  <to>
                    <xdr:col>3</xdr:col>
                    <xdr:colOff>247650</xdr:colOff>
                    <xdr:row>28</xdr:row>
                    <xdr:rowOff>200025</xdr:rowOff>
                  </to>
                </anchor>
              </controlPr>
            </control>
          </mc:Choice>
        </mc:AlternateContent>
        <mc:AlternateContent xmlns:mc="http://schemas.openxmlformats.org/markup-compatibility/2006">
          <mc:Choice Requires="x14">
            <control shapeId="2055" r:id="rId7" name="Drop Down 7">
              <controlPr locked="0" defaultSize="0" autoLine="0" autoPict="0">
                <anchor moveWithCells="1">
                  <from>
                    <xdr:col>8</xdr:col>
                    <xdr:colOff>238125</xdr:colOff>
                    <xdr:row>28</xdr:row>
                    <xdr:rowOff>0</xdr:rowOff>
                  </from>
                  <to>
                    <xdr:col>9</xdr:col>
                    <xdr:colOff>200025</xdr:colOff>
                    <xdr:row>28</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117"/>
  <sheetViews>
    <sheetView showGridLines="0" view="pageBreakPreview" zoomScaleNormal="100" zoomScaleSheetLayoutView="100" workbookViewId="0">
      <selection activeCell="H13" sqref="H13"/>
    </sheetView>
  </sheetViews>
  <sheetFormatPr defaultColWidth="0" defaultRowHeight="12.75" x14ac:dyDescent="0.2"/>
  <cols>
    <col min="1" max="1" width="4.7109375" customWidth="1"/>
    <col min="2" max="6" width="8.7109375" customWidth="1"/>
    <col min="7" max="7" width="15.7109375" customWidth="1"/>
    <col min="8" max="8" width="26.42578125" customWidth="1"/>
    <col min="9" max="9" width="31" customWidth="1"/>
    <col min="10" max="10" width="10.5703125" customWidth="1"/>
    <col min="11" max="11" width="10" customWidth="1"/>
    <col min="12" max="12" width="6.28515625" hidden="1"/>
    <col min="13" max="16384" width="9.140625" hidden="1"/>
  </cols>
  <sheetData>
    <row r="1" spans="1:13" ht="16.5" customHeight="1" x14ac:dyDescent="0.2">
      <c r="L1" s="1"/>
      <c r="M1" s="1"/>
    </row>
    <row r="2" spans="1:13" ht="16.5" customHeight="1" x14ac:dyDescent="0.2">
      <c r="A2" s="54" t="s">
        <v>120</v>
      </c>
      <c r="B2" s="54"/>
      <c r="C2" s="54"/>
      <c r="D2" s="54"/>
      <c r="E2" s="54"/>
      <c r="F2" s="54"/>
      <c r="G2" s="54"/>
      <c r="H2" s="54"/>
      <c r="I2" s="54"/>
      <c r="J2" s="54"/>
      <c r="K2" s="54"/>
      <c r="L2" s="1"/>
      <c r="M2" s="1"/>
    </row>
    <row r="3" spans="1:13" ht="16.5" customHeight="1" x14ac:dyDescent="0.2">
      <c r="A3" s="54"/>
      <c r="B3" s="54"/>
      <c r="C3" s="54"/>
      <c r="D3" s="54"/>
      <c r="E3" s="54"/>
      <c r="F3" s="54"/>
      <c r="G3" s="54"/>
      <c r="H3" s="54"/>
      <c r="I3" s="54"/>
      <c r="J3" s="54"/>
      <c r="K3" s="54"/>
      <c r="L3" s="1"/>
      <c r="M3" s="1"/>
    </row>
    <row r="4" spans="1:13" ht="16.5" customHeight="1" thickBot="1" x14ac:dyDescent="0.25">
      <c r="B4" s="2"/>
      <c r="C4" s="2"/>
      <c r="D4" s="2"/>
      <c r="E4" s="2"/>
      <c r="F4" s="2"/>
      <c r="G4" s="2"/>
      <c r="H4" s="2"/>
      <c r="I4" s="2"/>
      <c r="J4" s="2"/>
      <c r="K4" s="13"/>
      <c r="L4" s="1"/>
      <c r="M4" s="1"/>
    </row>
    <row r="5" spans="1:13" ht="16.5" customHeight="1" x14ac:dyDescent="0.2">
      <c r="B5" s="13"/>
      <c r="C5" s="13"/>
      <c r="D5" s="13"/>
      <c r="E5" s="13"/>
      <c r="F5" s="13"/>
      <c r="G5" s="13"/>
      <c r="H5" s="13"/>
      <c r="I5" s="13"/>
      <c r="J5" s="13"/>
      <c r="K5" s="13"/>
      <c r="L5" s="1"/>
      <c r="M5" s="1"/>
    </row>
    <row r="6" spans="1:13" ht="16.5" customHeight="1" x14ac:dyDescent="0.25">
      <c r="A6" s="3"/>
      <c r="B6" s="11" t="s">
        <v>17</v>
      </c>
      <c r="C6" s="3"/>
      <c r="D6" s="3"/>
      <c r="E6" s="3"/>
      <c r="F6" s="3"/>
      <c r="G6" s="3"/>
      <c r="H6" s="3"/>
      <c r="I6" s="55" t="s">
        <v>16</v>
      </c>
      <c r="J6" s="55"/>
      <c r="K6" s="12"/>
      <c r="L6" s="1"/>
      <c r="M6" s="1"/>
    </row>
    <row r="7" spans="1:13" ht="16.5" customHeight="1" x14ac:dyDescent="0.2">
      <c r="A7" s="3"/>
      <c r="B7" s="3"/>
      <c r="C7" s="3"/>
      <c r="D7" s="3"/>
      <c r="E7" s="3"/>
      <c r="F7" s="3"/>
      <c r="G7" s="3"/>
      <c r="H7" s="3"/>
      <c r="I7" s="3"/>
      <c r="J7" s="3"/>
      <c r="K7" s="3"/>
      <c r="L7" s="1"/>
      <c r="M7" s="1"/>
    </row>
    <row r="8" spans="1:13" ht="16.5" customHeight="1" x14ac:dyDescent="0.25">
      <c r="A8" s="3"/>
      <c r="B8" s="10" t="s">
        <v>15</v>
      </c>
      <c r="D8" s="3"/>
      <c r="E8" s="3"/>
      <c r="F8" s="3"/>
      <c r="G8" s="3"/>
      <c r="H8" s="3"/>
      <c r="I8" s="3"/>
      <c r="J8" s="3"/>
      <c r="K8" s="3"/>
      <c r="L8" s="1"/>
      <c r="M8" s="1"/>
    </row>
    <row r="9" spans="1:13" ht="16.5" customHeight="1" x14ac:dyDescent="0.25">
      <c r="A9" s="3"/>
      <c r="B9" s="10"/>
      <c r="D9" s="3"/>
      <c r="E9" s="3"/>
      <c r="F9" s="3"/>
      <c r="G9" s="3"/>
      <c r="H9" s="3"/>
      <c r="I9" s="3"/>
      <c r="J9" s="3"/>
      <c r="K9" s="3"/>
      <c r="L9" s="1"/>
      <c r="M9" s="1"/>
    </row>
    <row r="10" spans="1:13" ht="16.5" customHeight="1" x14ac:dyDescent="0.25">
      <c r="A10" s="3"/>
      <c r="B10" s="10"/>
      <c r="D10" s="3"/>
      <c r="E10" s="3"/>
      <c r="F10" s="3"/>
      <c r="G10" s="3"/>
      <c r="H10" s="3"/>
      <c r="I10" s="3"/>
      <c r="J10" s="14"/>
      <c r="K10" s="14"/>
      <c r="L10" s="1"/>
      <c r="M10" s="1"/>
    </row>
    <row r="11" spans="1:13" ht="16.5" customHeight="1" x14ac:dyDescent="0.2">
      <c r="A11" s="3"/>
      <c r="C11" s="3"/>
      <c r="D11" s="3"/>
      <c r="E11" s="3"/>
      <c r="F11" s="3"/>
      <c r="G11" s="3"/>
      <c r="H11" s="3"/>
      <c r="I11" s="3"/>
      <c r="J11" s="14"/>
      <c r="K11" s="14"/>
      <c r="L11" s="1"/>
      <c r="M11" s="1"/>
    </row>
    <row r="12" spans="1:13" ht="16.5" customHeight="1" x14ac:dyDescent="0.25">
      <c r="A12" s="3"/>
      <c r="B12" s="9" t="s">
        <v>11</v>
      </c>
      <c r="C12" s="3"/>
      <c r="D12" s="3"/>
      <c r="E12" s="3"/>
      <c r="F12" s="3"/>
      <c r="G12" s="6" t="s">
        <v>13</v>
      </c>
      <c r="H12" s="63"/>
      <c r="I12" s="63"/>
      <c r="J12" s="63"/>
      <c r="K12" s="15"/>
      <c r="L12" s="1"/>
      <c r="M12" s="1"/>
    </row>
    <row r="13" spans="1:13" ht="16.5" customHeight="1" x14ac:dyDescent="0.25">
      <c r="A13" s="3"/>
      <c r="B13" s="9"/>
      <c r="C13" s="3"/>
      <c r="D13" s="3"/>
      <c r="E13" s="3"/>
      <c r="F13" s="3"/>
      <c r="G13" s="6"/>
      <c r="H13" s="5"/>
      <c r="I13" s="5"/>
      <c r="J13" s="5"/>
      <c r="K13" s="15"/>
      <c r="L13" s="1"/>
      <c r="M13" s="1"/>
    </row>
    <row r="14" spans="1:13" ht="16.5" customHeight="1" x14ac:dyDescent="0.25">
      <c r="A14" s="3"/>
      <c r="B14" s="9"/>
      <c r="C14" s="3"/>
      <c r="D14" s="3"/>
      <c r="E14" s="3"/>
      <c r="F14" s="3"/>
      <c r="G14" s="3"/>
      <c r="H14" s="5"/>
      <c r="I14" s="5"/>
      <c r="J14" s="15"/>
      <c r="K14" s="15"/>
      <c r="L14" s="1"/>
      <c r="M14" s="1"/>
    </row>
    <row r="15" spans="1:13" ht="16.5" customHeight="1" x14ac:dyDescent="0.25">
      <c r="A15" s="3"/>
      <c r="B15" s="9" t="s">
        <v>10</v>
      </c>
      <c r="C15" s="3"/>
      <c r="D15" s="3"/>
      <c r="E15" s="3"/>
      <c r="F15" s="3"/>
      <c r="G15" s="6" t="s">
        <v>12</v>
      </c>
      <c r="H15" s="63"/>
      <c r="I15" s="63"/>
      <c r="J15" s="63"/>
      <c r="K15" s="15"/>
      <c r="L15" s="1"/>
      <c r="M15" s="1"/>
    </row>
    <row r="16" spans="1:13" ht="16.5" customHeight="1" x14ac:dyDescent="0.25">
      <c r="A16" s="3"/>
      <c r="B16" s="9"/>
      <c r="C16" s="3"/>
      <c r="D16" s="3"/>
      <c r="E16" s="3"/>
      <c r="F16" s="3"/>
      <c r="G16" s="6"/>
      <c r="H16" s="5"/>
      <c r="I16" s="5"/>
      <c r="J16" s="5"/>
      <c r="K16" s="15"/>
      <c r="L16" s="1"/>
      <c r="M16" s="1"/>
    </row>
    <row r="17" spans="1:16" ht="16.5" customHeight="1" x14ac:dyDescent="0.25">
      <c r="A17" s="3"/>
      <c r="B17" s="9"/>
      <c r="C17" s="3"/>
      <c r="D17" s="3"/>
      <c r="E17" s="3"/>
      <c r="F17" s="3"/>
      <c r="G17" s="6"/>
      <c r="H17" s="5"/>
      <c r="I17" s="5"/>
      <c r="J17" s="5"/>
      <c r="K17" s="15"/>
      <c r="L17" s="1"/>
      <c r="M17" s="1"/>
    </row>
    <row r="18" spans="1:16" ht="16.5" customHeight="1" x14ac:dyDescent="0.25">
      <c r="A18" s="3"/>
      <c r="B18" s="9" t="s">
        <v>10</v>
      </c>
      <c r="C18" s="3"/>
      <c r="D18" s="3"/>
      <c r="E18" s="3"/>
      <c r="F18" s="3"/>
      <c r="G18" s="6" t="s">
        <v>144</v>
      </c>
      <c r="H18" s="56"/>
      <c r="I18" s="56"/>
      <c r="J18" s="56"/>
      <c r="K18" s="15"/>
      <c r="L18" s="1"/>
      <c r="M18" s="1"/>
    </row>
    <row r="19" spans="1:16" ht="16.5" customHeight="1" x14ac:dyDescent="0.25">
      <c r="A19" s="3"/>
      <c r="B19" s="9"/>
      <c r="C19" s="3"/>
      <c r="D19" s="3"/>
      <c r="E19" s="3"/>
      <c r="F19" s="3"/>
      <c r="G19" s="6"/>
      <c r="H19" s="49"/>
      <c r="I19" s="49"/>
      <c r="J19" s="49"/>
      <c r="K19" s="15"/>
      <c r="L19" s="1"/>
      <c r="M19" s="1"/>
    </row>
    <row r="20" spans="1:16" ht="16.5" customHeight="1" x14ac:dyDescent="0.2">
      <c r="A20" s="3"/>
      <c r="C20" s="3"/>
      <c r="D20" s="3"/>
      <c r="E20" s="3"/>
      <c r="F20" s="3"/>
      <c r="G20" s="3"/>
      <c r="H20" s="3"/>
      <c r="I20" s="3"/>
      <c r="J20" s="14"/>
      <c r="K20" s="15"/>
      <c r="L20" s="1"/>
      <c r="M20" s="1"/>
    </row>
    <row r="21" spans="1:16" ht="16.5" customHeight="1" x14ac:dyDescent="0.25">
      <c r="A21" s="3"/>
      <c r="B21" s="9" t="s">
        <v>10</v>
      </c>
      <c r="C21" s="3"/>
      <c r="D21" s="3"/>
      <c r="E21" s="3"/>
      <c r="F21" s="3"/>
      <c r="G21" s="6" t="s">
        <v>145</v>
      </c>
      <c r="H21" s="56"/>
      <c r="I21" s="56"/>
      <c r="J21" s="56"/>
      <c r="K21" s="15"/>
      <c r="L21" s="1"/>
      <c r="M21" s="1"/>
    </row>
    <row r="22" spans="1:16" ht="16.5" customHeight="1" x14ac:dyDescent="0.25">
      <c r="A22" s="3"/>
      <c r="B22" s="9"/>
      <c r="C22" s="3"/>
      <c r="D22" s="3"/>
      <c r="E22" s="3"/>
      <c r="F22" s="3"/>
      <c r="G22" s="6"/>
      <c r="H22" s="49"/>
      <c r="I22" s="49"/>
      <c r="J22" s="49"/>
      <c r="K22" s="15"/>
      <c r="L22" s="1"/>
      <c r="M22" s="1"/>
    </row>
    <row r="23" spans="1:16" ht="16.5" customHeight="1" x14ac:dyDescent="0.25">
      <c r="A23" s="3"/>
      <c r="B23" s="9"/>
      <c r="C23" s="3"/>
      <c r="D23" s="3"/>
      <c r="E23" s="3"/>
      <c r="F23" s="3"/>
      <c r="G23" s="6"/>
      <c r="H23" s="5"/>
      <c r="I23" s="5"/>
      <c r="J23" s="15"/>
      <c r="K23" s="15"/>
      <c r="L23" s="1"/>
      <c r="M23" s="1"/>
    </row>
    <row r="24" spans="1:16" ht="16.5" customHeight="1" x14ac:dyDescent="0.25">
      <c r="A24" s="3"/>
      <c r="B24" s="9" t="s">
        <v>6</v>
      </c>
      <c r="C24" s="3"/>
      <c r="D24" s="3"/>
      <c r="E24" s="3"/>
      <c r="F24" s="3"/>
      <c r="G24" s="3"/>
      <c r="H24" s="61"/>
      <c r="I24" s="61"/>
      <c r="J24" s="61"/>
      <c r="K24" s="17"/>
      <c r="L24" s="1"/>
      <c r="M24" s="1"/>
      <c r="P24" s="19"/>
    </row>
    <row r="25" spans="1:16" ht="16.5" customHeight="1" x14ac:dyDescent="0.25">
      <c r="A25" s="3"/>
      <c r="B25" s="9"/>
      <c r="C25" s="3"/>
      <c r="D25" s="3"/>
      <c r="E25" s="3"/>
      <c r="F25" s="3"/>
      <c r="G25" s="3"/>
      <c r="H25" s="8"/>
      <c r="I25" s="8"/>
      <c r="J25" s="8"/>
      <c r="K25" s="17"/>
      <c r="L25" s="1"/>
      <c r="M25" s="1"/>
      <c r="P25" s="19"/>
    </row>
    <row r="26" spans="1:16" ht="16.5" customHeight="1" x14ac:dyDescent="0.25">
      <c r="A26" s="3"/>
      <c r="B26" s="9" t="s">
        <v>146</v>
      </c>
      <c r="C26" s="3"/>
      <c r="D26" s="3"/>
      <c r="E26" s="3"/>
      <c r="F26" s="3"/>
      <c r="G26" s="3"/>
      <c r="H26" s="61"/>
      <c r="I26" s="61"/>
      <c r="J26" s="61"/>
      <c r="K26" s="17"/>
      <c r="L26" s="1"/>
      <c r="M26" s="1"/>
      <c r="P26" s="19"/>
    </row>
    <row r="27" spans="1:16" ht="16.5" customHeight="1" x14ac:dyDescent="0.25">
      <c r="A27" s="3"/>
      <c r="B27" s="9"/>
      <c r="C27" s="3"/>
      <c r="D27" s="3"/>
      <c r="E27" s="3"/>
      <c r="F27" s="3"/>
      <c r="G27" s="3"/>
      <c r="H27" s="8"/>
      <c r="I27" s="8"/>
      <c r="J27" s="8"/>
      <c r="K27" s="17"/>
      <c r="L27" s="1"/>
      <c r="M27" s="1"/>
      <c r="P27" s="19"/>
    </row>
    <row r="28" spans="1:16" ht="16.5" customHeight="1" x14ac:dyDescent="0.25">
      <c r="A28" s="3"/>
      <c r="B28" s="9"/>
      <c r="C28" s="3"/>
      <c r="D28" s="3"/>
      <c r="E28" s="3"/>
      <c r="F28" s="3"/>
      <c r="G28" s="3"/>
      <c r="H28" s="8"/>
      <c r="I28" s="8"/>
      <c r="J28" s="17"/>
      <c r="K28" s="17"/>
      <c r="L28" s="1"/>
      <c r="M28" s="1"/>
      <c r="P28" s="20"/>
    </row>
    <row r="29" spans="1:16" ht="16.5" customHeight="1" x14ac:dyDescent="0.25">
      <c r="A29" s="3"/>
      <c r="B29" s="9" t="s">
        <v>0</v>
      </c>
      <c r="C29" s="3"/>
      <c r="D29" s="3"/>
      <c r="E29" s="3"/>
      <c r="F29" s="3"/>
      <c r="G29" s="3"/>
      <c r="H29" s="61"/>
      <c r="I29" s="61"/>
      <c r="J29" s="16" t="s">
        <v>2</v>
      </c>
      <c r="K29" s="17"/>
      <c r="L29" s="1"/>
      <c r="M29" s="1"/>
      <c r="P29" s="20"/>
    </row>
    <row r="30" spans="1:16" ht="16.5" customHeight="1" x14ac:dyDescent="0.25">
      <c r="A30" s="3"/>
      <c r="B30" s="9"/>
      <c r="C30" s="3"/>
      <c r="D30" s="3"/>
      <c r="E30" s="3"/>
      <c r="F30" s="3"/>
      <c r="G30" s="3"/>
      <c r="H30" s="8"/>
      <c r="I30" s="8"/>
      <c r="J30" s="17"/>
      <c r="K30" s="17"/>
      <c r="L30" s="1"/>
      <c r="M30" s="1"/>
      <c r="P30" s="20"/>
    </row>
    <row r="31" spans="1:16" ht="16.5" customHeight="1" x14ac:dyDescent="0.25">
      <c r="A31" s="3"/>
      <c r="B31" s="8"/>
      <c r="C31" s="8"/>
      <c r="D31" s="8"/>
      <c r="E31" s="8"/>
      <c r="F31" s="8"/>
      <c r="G31" s="8"/>
      <c r="H31" s="8"/>
      <c r="I31" s="8"/>
      <c r="J31" s="8"/>
      <c r="K31" s="8"/>
      <c r="L31" s="1"/>
      <c r="M31" s="1"/>
      <c r="P31" s="20"/>
    </row>
    <row r="32" spans="1:16" ht="16.5" customHeight="1" x14ac:dyDescent="0.25">
      <c r="A32" s="3"/>
      <c r="B32" s="4" t="s">
        <v>26</v>
      </c>
      <c r="C32" s="3"/>
      <c r="D32" s="3"/>
      <c r="E32" s="3"/>
      <c r="F32" s="3"/>
      <c r="G32" s="3"/>
      <c r="H32" s="3"/>
      <c r="I32" s="3"/>
      <c r="J32" s="14"/>
      <c r="K32" s="14"/>
      <c r="L32" s="1"/>
      <c r="M32" s="1"/>
      <c r="P32" s="18"/>
    </row>
    <row r="33" spans="1:16" ht="16.5" customHeight="1" x14ac:dyDescent="0.25">
      <c r="A33" s="3"/>
      <c r="C33" s="3"/>
      <c r="D33" s="3"/>
      <c r="E33" s="3"/>
      <c r="F33" s="3"/>
      <c r="G33" s="3"/>
      <c r="H33" s="3"/>
      <c r="I33" s="3"/>
      <c r="J33" s="14"/>
      <c r="K33" s="14"/>
      <c r="L33" s="1"/>
      <c r="M33" s="1"/>
      <c r="P33" s="18"/>
    </row>
    <row r="34" spans="1:16" s="11" customFormat="1" ht="16.5" customHeight="1" x14ac:dyDescent="0.25">
      <c r="A34" s="3"/>
      <c r="B34" s="9" t="s">
        <v>29</v>
      </c>
      <c r="C34" s="3"/>
      <c r="D34" s="3"/>
      <c r="E34" s="3"/>
      <c r="F34" s="3"/>
      <c r="G34" s="3"/>
      <c r="H34" s="8"/>
      <c r="I34" s="8"/>
      <c r="J34" s="17"/>
      <c r="K34" s="17"/>
      <c r="L34" s="1"/>
      <c r="M34" s="21"/>
      <c r="P34" s="18"/>
    </row>
    <row r="35" spans="1:16" ht="16.5" customHeight="1" x14ac:dyDescent="0.25">
      <c r="A35" s="3"/>
      <c r="C35" s="3"/>
      <c r="D35" s="3"/>
      <c r="E35" s="3"/>
      <c r="F35" s="3"/>
      <c r="G35" s="3"/>
      <c r="H35" s="3"/>
      <c r="I35" s="3"/>
      <c r="J35" s="14"/>
      <c r="K35" s="14"/>
      <c r="L35" s="1"/>
      <c r="M35" s="1"/>
      <c r="P35" s="18"/>
    </row>
    <row r="36" spans="1:16" s="11" customFormat="1" ht="16.5" customHeight="1" x14ac:dyDescent="0.25">
      <c r="A36" s="3"/>
      <c r="C36" s="3"/>
      <c r="D36" s="11" t="s">
        <v>23</v>
      </c>
      <c r="F36" s="3"/>
      <c r="G36" s="3"/>
      <c r="H36" s="62"/>
      <c r="I36" s="62"/>
      <c r="J36" s="16" t="s">
        <v>5</v>
      </c>
      <c r="K36" s="17"/>
      <c r="L36" s="1"/>
      <c r="N36" s="21">
        <f>H36</f>
        <v>0</v>
      </c>
      <c r="P36" s="18"/>
    </row>
    <row r="37" spans="1:16" ht="16.5" customHeight="1" x14ac:dyDescent="0.25">
      <c r="A37" s="3"/>
      <c r="C37" s="3"/>
      <c r="D37" s="3"/>
      <c r="E37" s="3"/>
      <c r="F37" s="3"/>
      <c r="G37" s="3"/>
      <c r="H37" s="3"/>
      <c r="I37" s="3"/>
      <c r="J37" s="14"/>
      <c r="K37" s="17"/>
      <c r="L37" s="1"/>
      <c r="N37" s="1"/>
      <c r="P37" s="18"/>
    </row>
    <row r="38" spans="1:16" s="11" customFormat="1" ht="16.5" customHeight="1" x14ac:dyDescent="0.25">
      <c r="A38" s="3"/>
      <c r="C38" s="3"/>
      <c r="D38" s="11" t="s">
        <v>24</v>
      </c>
      <c r="F38" s="3"/>
      <c r="G38" s="3"/>
      <c r="H38" s="62"/>
      <c r="I38" s="62"/>
      <c r="J38" s="16" t="s">
        <v>5</v>
      </c>
      <c r="K38" s="17"/>
      <c r="L38" s="1"/>
      <c r="N38" s="21">
        <f>H38</f>
        <v>0</v>
      </c>
      <c r="P38" s="18"/>
    </row>
    <row r="39" spans="1:16" ht="16.5" customHeight="1" x14ac:dyDescent="0.25">
      <c r="A39" s="3"/>
      <c r="C39" s="3"/>
      <c r="D39" s="3"/>
      <c r="E39" s="3"/>
      <c r="F39" s="3"/>
      <c r="G39" s="3"/>
      <c r="H39" s="3"/>
      <c r="I39" s="3"/>
      <c r="J39" s="14"/>
      <c r="K39" s="17"/>
      <c r="L39" s="1"/>
      <c r="N39" s="1"/>
      <c r="P39" s="18"/>
    </row>
    <row r="40" spans="1:16" s="11" customFormat="1" ht="16.5" customHeight="1" x14ac:dyDescent="0.2">
      <c r="A40" s="3"/>
      <c r="C40" s="3"/>
      <c r="D40" s="11" t="s">
        <v>25</v>
      </c>
      <c r="F40" s="3"/>
      <c r="G40" s="3"/>
      <c r="H40" s="62"/>
      <c r="I40" s="62"/>
      <c r="J40" s="16" t="s">
        <v>5</v>
      </c>
      <c r="K40" s="17"/>
      <c r="L40" s="1"/>
      <c r="N40" s="21">
        <f>H40</f>
        <v>0</v>
      </c>
    </row>
    <row r="41" spans="1:16" s="11" customFormat="1" ht="16.5" customHeight="1" x14ac:dyDescent="0.2">
      <c r="A41" s="3"/>
      <c r="C41" s="3"/>
      <c r="F41" s="3"/>
      <c r="G41" s="3"/>
      <c r="H41" s="8"/>
      <c r="I41" s="8"/>
      <c r="J41" s="17"/>
      <c r="K41" s="17"/>
      <c r="L41" s="1"/>
      <c r="N41" s="21"/>
    </row>
    <row r="42" spans="1:16" s="11" customFormat="1" ht="16.5" customHeight="1" x14ac:dyDescent="0.2">
      <c r="A42" s="3"/>
      <c r="C42" s="3"/>
      <c r="D42" s="3" t="s">
        <v>30</v>
      </c>
      <c r="F42" s="3"/>
      <c r="G42" s="3"/>
      <c r="H42" s="59">
        <f>N42</f>
        <v>0</v>
      </c>
      <c r="I42" s="59"/>
      <c r="J42" s="16" t="s">
        <v>5</v>
      </c>
      <c r="K42" s="17"/>
      <c r="L42" s="1"/>
      <c r="N42" s="21">
        <f>SUM(N36,N38,N40)</f>
        <v>0</v>
      </c>
    </row>
    <row r="43" spans="1:16" s="11" customFormat="1" ht="16.5" customHeight="1" x14ac:dyDescent="0.2">
      <c r="A43" s="3"/>
      <c r="C43" s="3"/>
      <c r="D43" s="3"/>
      <c r="E43" s="3"/>
      <c r="F43" s="3"/>
      <c r="G43" s="3"/>
      <c r="H43" s="22"/>
      <c r="I43" s="22"/>
      <c r="J43" s="17"/>
      <c r="K43" s="17"/>
      <c r="L43" s="1"/>
      <c r="N43" s="21"/>
    </row>
    <row r="44" spans="1:16" s="11" customFormat="1" ht="16.5" customHeight="1" x14ac:dyDescent="0.25">
      <c r="A44" s="3"/>
      <c r="B44" s="9" t="s">
        <v>106</v>
      </c>
      <c r="C44" s="3"/>
      <c r="D44" s="3"/>
      <c r="E44" s="3"/>
      <c r="F44" s="3"/>
      <c r="G44" s="3"/>
      <c r="H44" s="60"/>
      <c r="I44" s="60"/>
      <c r="J44" s="60"/>
      <c r="K44" s="17"/>
      <c r="L44" s="1"/>
      <c r="N44" s="21">
        <f>H44</f>
        <v>0</v>
      </c>
    </row>
    <row r="45" spans="1:16" s="11" customFormat="1" ht="16.5" customHeight="1" x14ac:dyDescent="0.25">
      <c r="A45" s="3"/>
      <c r="B45" s="9"/>
      <c r="C45" s="3"/>
      <c r="D45" s="3"/>
      <c r="E45" s="3"/>
      <c r="F45" s="3"/>
      <c r="G45" s="3"/>
      <c r="H45" s="8"/>
      <c r="I45" s="8"/>
      <c r="J45" s="17"/>
      <c r="K45" s="17"/>
      <c r="L45" s="1"/>
      <c r="M45" s="21"/>
    </row>
    <row r="46" spans="1:16" s="11" customFormat="1" ht="16.5" customHeight="1" x14ac:dyDescent="0.25">
      <c r="A46" s="3"/>
      <c r="B46" s="9" t="s">
        <v>104</v>
      </c>
      <c r="C46" s="3"/>
      <c r="D46" s="3"/>
      <c r="E46" s="3"/>
      <c r="F46" s="3"/>
      <c r="G46" s="3"/>
      <c r="H46" s="61"/>
      <c r="I46" s="61"/>
      <c r="J46" s="16" t="s">
        <v>28</v>
      </c>
      <c r="K46" s="17"/>
      <c r="L46" s="1"/>
      <c r="M46" s="21"/>
    </row>
    <row r="47" spans="1:16" s="11" customFormat="1" ht="16.5" customHeight="1" x14ac:dyDescent="0.25">
      <c r="A47" s="3"/>
      <c r="B47" s="9"/>
      <c r="C47" s="3"/>
      <c r="D47" s="3"/>
      <c r="E47" s="3"/>
      <c r="F47" s="3"/>
      <c r="G47" s="3"/>
      <c r="H47" s="70"/>
      <c r="I47" s="70"/>
      <c r="J47" s="17"/>
      <c r="K47" s="17"/>
      <c r="L47" s="1"/>
      <c r="M47" s="21"/>
    </row>
    <row r="48" spans="1:16" s="11" customFormat="1" ht="16.5" customHeight="1" x14ac:dyDescent="0.25">
      <c r="A48" s="3"/>
      <c r="B48" s="9" t="s">
        <v>153</v>
      </c>
      <c r="C48" s="3"/>
      <c r="D48" s="3"/>
      <c r="E48" s="3"/>
      <c r="F48" s="3"/>
      <c r="G48" s="3"/>
      <c r="H48" s="56"/>
      <c r="I48" s="56"/>
      <c r="J48" s="17"/>
      <c r="K48" s="17"/>
      <c r="L48" s="1"/>
      <c r="M48" s="21"/>
    </row>
    <row r="49" spans="1:14" s="11" customFormat="1" ht="16.5" customHeight="1" x14ac:dyDescent="0.25">
      <c r="A49" s="3"/>
      <c r="B49" s="9"/>
      <c r="C49" s="3"/>
      <c r="D49" s="3"/>
      <c r="E49" s="3"/>
      <c r="F49" s="3"/>
      <c r="G49" s="3"/>
      <c r="H49" s="8"/>
      <c r="I49" s="8"/>
      <c r="J49" s="17"/>
      <c r="K49" s="17"/>
      <c r="L49" s="1"/>
      <c r="M49" s="21"/>
    </row>
    <row r="50" spans="1:14" s="11" customFormat="1" ht="16.5" customHeight="1" x14ac:dyDescent="0.25">
      <c r="A50" s="3"/>
      <c r="B50" s="9" t="s">
        <v>119</v>
      </c>
      <c r="C50" s="3"/>
      <c r="D50" s="3"/>
      <c r="E50" s="3"/>
      <c r="F50" s="3"/>
      <c r="G50" s="3"/>
      <c r="H50" s="61"/>
      <c r="I50" s="61"/>
      <c r="J50" s="16" t="s">
        <v>28</v>
      </c>
      <c r="K50" s="17"/>
      <c r="L50" s="1"/>
      <c r="M50" s="21"/>
    </row>
    <row r="51" spans="1:14" s="11" customFormat="1" ht="16.5" customHeight="1" x14ac:dyDescent="0.25">
      <c r="A51" s="3"/>
      <c r="B51" s="9"/>
      <c r="C51" s="3"/>
      <c r="D51" s="3"/>
      <c r="E51" s="3"/>
      <c r="F51" s="3"/>
      <c r="G51" s="3"/>
      <c r="H51" s="8"/>
      <c r="I51" s="8"/>
      <c r="J51" s="17"/>
      <c r="K51" s="17"/>
      <c r="L51" s="1"/>
      <c r="M51" s="21"/>
    </row>
    <row r="52" spans="1:14" s="11" customFormat="1" ht="16.5" customHeight="1" x14ac:dyDescent="0.2">
      <c r="A52" s="3"/>
      <c r="B52" s="3" t="str">
        <f>"CAPITAL COST RECOVERY = ( " &amp; TEXT(N42, "$#,##0.00") &amp; "  ) x ( " &amp;N44 &amp;"  )  = "</f>
        <v xml:space="preserve">CAPITAL COST RECOVERY = ( $0.00  ) x ( 0  )  = </v>
      </c>
      <c r="C52" s="3"/>
      <c r="D52" s="3"/>
      <c r="E52" s="3"/>
      <c r="F52" s="3"/>
      <c r="G52" s="3"/>
      <c r="H52" s="8"/>
      <c r="I52" s="43">
        <f>N52</f>
        <v>0</v>
      </c>
      <c r="J52" s="17" t="s">
        <v>5</v>
      </c>
      <c r="K52" s="17"/>
      <c r="L52" s="1"/>
      <c r="M52" s="21"/>
      <c r="N52" s="11">
        <f>H42*H44</f>
        <v>0</v>
      </c>
    </row>
    <row r="53" spans="1:14" s="11" customFormat="1" ht="16.5" customHeight="1" x14ac:dyDescent="0.2">
      <c r="A53" s="3"/>
      <c r="B53" s="3"/>
      <c r="C53" s="3"/>
      <c r="D53" s="3"/>
      <c r="E53" s="3"/>
      <c r="F53" s="3"/>
      <c r="G53" s="3"/>
      <c r="H53" s="8"/>
      <c r="I53" s="43"/>
      <c r="J53" s="17"/>
      <c r="K53" s="17"/>
      <c r="L53" s="1"/>
      <c r="M53" s="21"/>
    </row>
    <row r="54" spans="1:14" s="11" customFormat="1" ht="16.5" customHeight="1" x14ac:dyDescent="0.25">
      <c r="A54" s="3"/>
      <c r="B54" s="9"/>
      <c r="C54" s="3"/>
      <c r="D54" s="3"/>
      <c r="E54" s="3"/>
      <c r="F54" s="3"/>
      <c r="G54" s="3"/>
      <c r="H54" s="8"/>
      <c r="I54" s="8"/>
      <c r="J54" s="17"/>
      <c r="K54" s="17"/>
      <c r="L54" s="1"/>
      <c r="M54" s="21"/>
    </row>
    <row r="55" spans="1:14" ht="16.5" customHeight="1" x14ac:dyDescent="0.25">
      <c r="A55" s="3"/>
      <c r="B55" s="10" t="s">
        <v>82</v>
      </c>
      <c r="C55" s="3"/>
      <c r="D55" s="3"/>
      <c r="E55" s="3"/>
      <c r="F55" s="3"/>
      <c r="G55" s="3"/>
      <c r="H55" s="8"/>
      <c r="I55" s="8"/>
      <c r="J55" s="17"/>
      <c r="K55" s="3"/>
      <c r="L55" s="1"/>
      <c r="N55" s="39"/>
    </row>
    <row r="56" spans="1:14" ht="16.5" customHeight="1" x14ac:dyDescent="0.2">
      <c r="A56" s="3"/>
      <c r="B56" s="6"/>
      <c r="C56" s="3"/>
      <c r="D56" s="3"/>
      <c r="E56" s="3"/>
      <c r="F56" s="3"/>
      <c r="G56" s="3"/>
      <c r="H56" s="8"/>
      <c r="I56" s="8"/>
      <c r="J56" s="17"/>
      <c r="K56" s="3"/>
      <c r="L56" s="1"/>
      <c r="N56" s="39"/>
    </row>
    <row r="57" spans="1:14" ht="16.5" customHeight="1" x14ac:dyDescent="0.25">
      <c r="A57" s="3"/>
      <c r="B57" s="9" t="s">
        <v>1</v>
      </c>
      <c r="C57" s="3"/>
      <c r="D57" s="3"/>
      <c r="E57" s="3"/>
      <c r="F57" s="3"/>
      <c r="G57" s="3"/>
      <c r="H57" s="52"/>
      <c r="I57" s="53"/>
      <c r="J57" s="16" t="s">
        <v>5</v>
      </c>
      <c r="K57" s="3"/>
      <c r="L57" s="1"/>
      <c r="N57" s="39"/>
    </row>
    <row r="58" spans="1:14" ht="16.5" customHeight="1" x14ac:dyDescent="0.2">
      <c r="A58" s="3"/>
      <c r="B58" s="6" t="s">
        <v>31</v>
      </c>
      <c r="C58" s="3"/>
      <c r="D58" s="3"/>
      <c r="E58" s="3"/>
      <c r="F58" s="3"/>
      <c r="G58" s="3"/>
      <c r="H58" s="8"/>
      <c r="I58" s="8"/>
      <c r="J58" s="17"/>
      <c r="K58" s="3"/>
      <c r="L58" s="1"/>
      <c r="N58" s="39"/>
    </row>
    <row r="59" spans="1:14" ht="15" x14ac:dyDescent="0.2">
      <c r="A59" s="3"/>
      <c r="B59" s="3"/>
      <c r="C59" s="3"/>
      <c r="D59" s="3"/>
      <c r="E59" s="3"/>
      <c r="F59" s="3"/>
      <c r="G59" s="3"/>
      <c r="H59" s="8"/>
      <c r="I59" s="8"/>
      <c r="J59" s="17"/>
      <c r="K59" s="3"/>
      <c r="N59" s="39"/>
    </row>
    <row r="60" spans="1:14" ht="15.75" x14ac:dyDescent="0.25">
      <c r="A60" s="3"/>
      <c r="B60" s="9" t="s">
        <v>83</v>
      </c>
      <c r="C60" s="3"/>
      <c r="D60" s="3"/>
      <c r="E60" s="3"/>
      <c r="F60" s="3"/>
      <c r="G60" s="3"/>
      <c r="H60" s="53">
        <v>0.01</v>
      </c>
      <c r="I60" s="53"/>
      <c r="J60" s="17"/>
      <c r="K60" s="3"/>
      <c r="N60" s="39"/>
    </row>
    <row r="61" spans="1:14" ht="15" x14ac:dyDescent="0.2">
      <c r="A61" s="3"/>
      <c r="B61" s="33"/>
      <c r="C61" s="33"/>
      <c r="D61" s="33"/>
      <c r="E61" s="33"/>
      <c r="F61" s="33"/>
      <c r="G61" s="33"/>
      <c r="H61" s="34"/>
      <c r="I61" s="34"/>
      <c r="J61" s="17"/>
      <c r="K61" s="3"/>
      <c r="N61" s="39"/>
    </row>
    <row r="62" spans="1:14" ht="16.5" customHeight="1" x14ac:dyDescent="0.2">
      <c r="A62" s="3"/>
      <c r="B62" s="33" t="s">
        <v>84</v>
      </c>
      <c r="C62" s="33"/>
      <c r="D62" s="33"/>
      <c r="E62" s="33"/>
      <c r="F62" s="33"/>
      <c r="G62" s="33"/>
      <c r="H62" s="34"/>
      <c r="I62" s="36">
        <f>IF(N12 = 1, 0, H57 * H60 )</f>
        <v>0</v>
      </c>
      <c r="J62" s="17" t="s">
        <v>5</v>
      </c>
      <c r="K62" s="3"/>
      <c r="L62" s="1"/>
      <c r="N62" s="39"/>
    </row>
    <row r="63" spans="1:14" ht="16.5" customHeight="1" x14ac:dyDescent="0.2">
      <c r="A63" s="3"/>
      <c r="C63" s="3"/>
      <c r="D63" s="3"/>
      <c r="E63" s="3"/>
      <c r="F63" s="3"/>
      <c r="G63" s="3"/>
      <c r="H63" s="8"/>
      <c r="J63" s="17"/>
      <c r="K63" s="3"/>
      <c r="L63" s="1"/>
      <c r="N63" s="39"/>
    </row>
    <row r="64" spans="1:14" ht="16.5" customHeight="1" x14ac:dyDescent="0.2">
      <c r="A64" s="3"/>
      <c r="C64" s="3"/>
      <c r="D64" s="3"/>
      <c r="E64" s="3"/>
      <c r="F64" s="3"/>
      <c r="G64" s="3"/>
      <c r="H64" s="8"/>
      <c r="J64" s="17"/>
      <c r="K64" s="3"/>
      <c r="L64" s="1"/>
      <c r="N64" s="39"/>
    </row>
    <row r="65" spans="1:39" ht="16.5" customHeight="1" x14ac:dyDescent="0.25">
      <c r="A65" s="3"/>
      <c r="B65" s="10" t="s">
        <v>88</v>
      </c>
      <c r="C65" s="3"/>
      <c r="D65" s="3"/>
      <c r="E65" s="3"/>
      <c r="F65" s="3"/>
      <c r="G65" s="3"/>
      <c r="H65" s="8"/>
      <c r="I65" s="8"/>
      <c r="J65" s="17"/>
      <c r="K65" s="3"/>
      <c r="L65" s="1"/>
      <c r="N65" s="39"/>
    </row>
    <row r="66" spans="1:39" ht="16.5" customHeight="1" x14ac:dyDescent="0.2">
      <c r="A66" s="3"/>
      <c r="C66" s="3"/>
      <c r="D66" s="3"/>
      <c r="E66" s="3"/>
      <c r="F66" s="3"/>
      <c r="G66" s="3"/>
      <c r="H66" s="8"/>
      <c r="I66" s="8"/>
      <c r="J66" s="17"/>
      <c r="K66" s="3"/>
      <c r="L66" s="1"/>
      <c r="N66" s="39"/>
    </row>
    <row r="67" spans="1:39" ht="16.5" customHeight="1" x14ac:dyDescent="0.2">
      <c r="A67" s="3"/>
      <c r="B67" s="33" t="s">
        <v>85</v>
      </c>
      <c r="C67" s="3"/>
      <c r="D67" s="3"/>
      <c r="E67" s="3"/>
      <c r="F67" s="3"/>
      <c r="G67" s="3"/>
      <c r="H67" s="8"/>
      <c r="I67" s="36">
        <v>3750</v>
      </c>
      <c r="J67" s="17" t="s">
        <v>5</v>
      </c>
      <c r="K67" s="3"/>
      <c r="L67" s="1"/>
      <c r="N67" s="39"/>
    </row>
    <row r="68" spans="1:39" ht="15" x14ac:dyDescent="0.2">
      <c r="A68" s="3"/>
      <c r="C68" s="3"/>
      <c r="D68" s="3"/>
      <c r="E68" s="3"/>
      <c r="F68" s="3"/>
      <c r="G68" s="3"/>
      <c r="H68" s="8"/>
      <c r="I68" s="8"/>
      <c r="J68" s="17"/>
      <c r="K68" s="3"/>
      <c r="L68" s="1"/>
      <c r="N68" s="39"/>
    </row>
    <row r="69" spans="1:39" ht="16.5" customHeight="1" x14ac:dyDescent="0.25">
      <c r="A69" s="3"/>
      <c r="B69" s="9" t="s">
        <v>86</v>
      </c>
      <c r="C69" s="3"/>
      <c r="D69" s="3"/>
      <c r="E69" s="3"/>
      <c r="F69" s="3"/>
      <c r="G69" s="3"/>
      <c r="H69" s="53">
        <v>1</v>
      </c>
      <c r="I69" s="53"/>
      <c r="J69" s="17"/>
      <c r="K69" s="3"/>
      <c r="L69" s="1"/>
      <c r="N69" s="39"/>
    </row>
    <row r="70" spans="1:39" ht="16.5" customHeight="1" x14ac:dyDescent="0.2">
      <c r="A70" s="3"/>
      <c r="C70" s="3"/>
      <c r="D70" s="3"/>
      <c r="E70" s="3"/>
      <c r="F70" s="3"/>
      <c r="G70" s="3"/>
      <c r="H70" s="8"/>
      <c r="I70" s="8"/>
      <c r="J70" s="17"/>
      <c r="K70" s="3"/>
      <c r="L70" s="1"/>
      <c r="N70" s="39"/>
    </row>
    <row r="71" spans="1:39" s="39" customFormat="1" ht="16.5" customHeight="1" x14ac:dyDescent="0.2">
      <c r="A71" s="3"/>
      <c r="B71" s="33" t="s">
        <v>87</v>
      </c>
      <c r="C71" s="3"/>
      <c r="D71" s="3"/>
      <c r="E71" s="3"/>
      <c r="F71" s="3"/>
      <c r="G71" s="3"/>
      <c r="H71" s="8"/>
      <c r="I71" s="36">
        <f>I67 / H69</f>
        <v>3750</v>
      </c>
      <c r="J71" s="17" t="s">
        <v>5</v>
      </c>
      <c r="K71" s="3"/>
      <c r="L71" s="1"/>
      <c r="M71" s="3"/>
      <c r="O71"/>
      <c r="P71"/>
      <c r="Q71"/>
      <c r="R71"/>
      <c r="S71"/>
      <c r="T71"/>
      <c r="U71"/>
      <c r="V71"/>
      <c r="W71"/>
      <c r="X71"/>
      <c r="Y71"/>
      <c r="Z71"/>
      <c r="AA71"/>
      <c r="AB71"/>
      <c r="AC71"/>
      <c r="AD71"/>
      <c r="AE71"/>
      <c r="AF71"/>
      <c r="AG71"/>
      <c r="AH71"/>
      <c r="AI71"/>
      <c r="AJ71"/>
      <c r="AK71"/>
      <c r="AL71"/>
      <c r="AM71"/>
    </row>
    <row r="72" spans="1:39" s="39" customFormat="1" ht="16.5" customHeight="1" x14ac:dyDescent="0.2">
      <c r="A72" s="3"/>
      <c r="B72"/>
      <c r="C72" s="3"/>
      <c r="D72" s="3"/>
      <c r="E72" s="3"/>
      <c r="F72" s="3"/>
      <c r="G72" s="3"/>
      <c r="H72" s="8"/>
      <c r="I72" s="8"/>
      <c r="J72" s="17"/>
      <c r="K72" s="3"/>
      <c r="L72" s="1"/>
      <c r="M72" s="3"/>
      <c r="O72"/>
      <c r="P72"/>
      <c r="Q72"/>
      <c r="R72"/>
      <c r="S72"/>
      <c r="T72"/>
      <c r="U72"/>
      <c r="V72"/>
      <c r="W72"/>
      <c r="X72"/>
      <c r="Y72"/>
      <c r="Z72"/>
      <c r="AA72"/>
      <c r="AB72"/>
      <c r="AC72"/>
      <c r="AD72"/>
      <c r="AE72"/>
      <c r="AF72"/>
      <c r="AG72"/>
      <c r="AH72"/>
      <c r="AI72"/>
      <c r="AJ72"/>
      <c r="AK72"/>
      <c r="AL72"/>
      <c r="AM72"/>
    </row>
    <row r="73" spans="1:39" s="39" customFormat="1" ht="16.5" customHeight="1" x14ac:dyDescent="0.2">
      <c r="A73" s="3"/>
      <c r="B73"/>
      <c r="C73" s="3"/>
      <c r="D73" s="3"/>
      <c r="E73" s="3"/>
      <c r="F73" s="3"/>
      <c r="G73" s="3"/>
      <c r="H73" s="8"/>
      <c r="I73" s="8"/>
      <c r="J73" s="17"/>
      <c r="K73" s="3"/>
      <c r="L73" s="1"/>
      <c r="M73" s="3"/>
      <c r="O73"/>
      <c r="P73"/>
      <c r="Q73"/>
      <c r="R73"/>
      <c r="S73"/>
      <c r="T73"/>
      <c r="U73"/>
      <c r="V73"/>
      <c r="W73"/>
      <c r="X73"/>
      <c r="Y73"/>
      <c r="Z73"/>
      <c r="AA73"/>
      <c r="AB73"/>
      <c r="AC73"/>
      <c r="AD73"/>
      <c r="AE73"/>
      <c r="AF73"/>
      <c r="AG73"/>
      <c r="AH73"/>
      <c r="AI73"/>
      <c r="AJ73"/>
      <c r="AK73"/>
      <c r="AL73"/>
      <c r="AM73"/>
    </row>
    <row r="74" spans="1:39" s="39" customFormat="1" ht="16.5" customHeight="1" x14ac:dyDescent="0.25">
      <c r="A74" s="3"/>
      <c r="B74" s="10" t="s">
        <v>89</v>
      </c>
      <c r="C74" s="3"/>
      <c r="D74" s="3"/>
      <c r="E74" s="3"/>
      <c r="F74" s="3"/>
      <c r="G74" s="3"/>
      <c r="H74" s="8"/>
      <c r="I74" s="8"/>
      <c r="J74" s="17"/>
      <c r="K74" s="3"/>
      <c r="L74" s="1"/>
      <c r="M74" s="3"/>
      <c r="O74"/>
      <c r="P74"/>
      <c r="Q74"/>
      <c r="R74"/>
      <c r="S74"/>
      <c r="T74"/>
      <c r="U74"/>
      <c r="V74"/>
      <c r="W74"/>
      <c r="X74"/>
      <c r="Y74"/>
      <c r="Z74"/>
      <c r="AA74"/>
      <c r="AB74"/>
      <c r="AC74"/>
      <c r="AD74"/>
      <c r="AE74"/>
      <c r="AF74"/>
      <c r="AG74"/>
      <c r="AH74"/>
      <c r="AI74"/>
      <c r="AJ74"/>
      <c r="AK74"/>
      <c r="AL74"/>
      <c r="AM74"/>
    </row>
    <row r="75" spans="1:39" s="11" customFormat="1" ht="16.5" customHeight="1" x14ac:dyDescent="0.2">
      <c r="A75" s="3"/>
      <c r="B75" s="8"/>
      <c r="C75" s="8"/>
      <c r="D75" s="8"/>
      <c r="E75" s="8"/>
      <c r="F75" s="8"/>
      <c r="G75" s="8"/>
      <c r="H75" s="8"/>
      <c r="I75" s="8"/>
      <c r="J75" s="8"/>
      <c r="K75" s="8"/>
      <c r="L75" s="1"/>
      <c r="M75" s="21"/>
    </row>
    <row r="76" spans="1:39" ht="16.5" customHeight="1" x14ac:dyDescent="0.2">
      <c r="A76" s="3"/>
      <c r="C76" s="3"/>
      <c r="D76" s="3"/>
      <c r="E76" s="3"/>
      <c r="F76" s="3"/>
      <c r="G76" s="3"/>
      <c r="H76" s="3"/>
      <c r="I76" s="3"/>
      <c r="J76" s="14"/>
      <c r="K76" s="17"/>
      <c r="L76" s="1"/>
      <c r="M76" s="1"/>
    </row>
    <row r="77" spans="1:39" ht="16.5" customHeight="1" x14ac:dyDescent="0.2">
      <c r="A77" s="3"/>
      <c r="B77" s="4" t="s">
        <v>27</v>
      </c>
      <c r="C77" s="3"/>
      <c r="D77" s="3"/>
      <c r="E77" s="3"/>
      <c r="F77" s="3"/>
      <c r="G77" s="3"/>
      <c r="H77" s="3"/>
      <c r="I77" s="3"/>
      <c r="J77" s="14"/>
      <c r="K77" s="17"/>
      <c r="L77" s="1"/>
      <c r="M77" s="1"/>
    </row>
    <row r="78" spans="1:39" ht="16.5" customHeight="1" x14ac:dyDescent="0.2">
      <c r="A78" s="3"/>
      <c r="B78" s="3"/>
      <c r="C78" s="3"/>
      <c r="D78" s="3"/>
      <c r="E78" s="3"/>
      <c r="F78" s="3"/>
      <c r="G78" s="3"/>
      <c r="H78" s="8"/>
      <c r="I78" s="8"/>
      <c r="J78" s="17"/>
      <c r="K78" s="17"/>
      <c r="L78" s="1"/>
      <c r="M78" s="1"/>
    </row>
    <row r="79" spans="1:39" ht="16.5" customHeight="1" x14ac:dyDescent="0.25">
      <c r="A79" s="3"/>
      <c r="B79" s="9" t="s">
        <v>152</v>
      </c>
      <c r="C79" s="3"/>
      <c r="D79" s="3"/>
      <c r="E79" s="3"/>
      <c r="F79" s="3"/>
      <c r="G79" s="3"/>
      <c r="H79" s="53"/>
      <c r="I79" s="53"/>
      <c r="J79" s="16" t="s">
        <v>37</v>
      </c>
      <c r="K79" s="17"/>
      <c r="L79" s="1"/>
      <c r="M79" s="1"/>
    </row>
    <row r="80" spans="1:39" ht="16.5" customHeight="1" x14ac:dyDescent="0.2">
      <c r="A80" s="3"/>
      <c r="B80" s="3"/>
      <c r="C80" s="3"/>
      <c r="D80" s="3"/>
      <c r="E80" s="3"/>
      <c r="F80" s="3"/>
      <c r="G80" s="3"/>
      <c r="H80" s="8"/>
      <c r="I80" s="8"/>
      <c r="J80" s="17"/>
      <c r="K80" s="17"/>
      <c r="L80" s="1"/>
      <c r="M80" s="1"/>
    </row>
    <row r="81" spans="1:14" ht="16.5" customHeight="1" x14ac:dyDescent="0.3">
      <c r="A81" s="3"/>
      <c r="B81" s="9" t="s">
        <v>147</v>
      </c>
      <c r="C81" s="3"/>
      <c r="D81" s="3"/>
      <c r="E81" s="3"/>
      <c r="F81" s="3"/>
      <c r="G81" s="3"/>
      <c r="H81" s="58">
        <f>M81</f>
        <v>0</v>
      </c>
      <c r="I81" s="58"/>
      <c r="J81" s="16" t="s">
        <v>37</v>
      </c>
      <c r="K81" s="3"/>
      <c r="L81" s="1"/>
      <c r="M81">
        <f>IFERROR(ROUND(H84*((H88*H90)/(H79-H84)), 0), 0)</f>
        <v>0</v>
      </c>
      <c r="N81" s="39"/>
    </row>
    <row r="82" spans="1:14" ht="16.5" customHeight="1" x14ac:dyDescent="0.2">
      <c r="A82" s="3"/>
      <c r="B82" s="6" t="s">
        <v>148</v>
      </c>
      <c r="C82" s="3"/>
      <c r="D82" s="3"/>
      <c r="E82" s="3"/>
      <c r="F82" s="3"/>
      <c r="G82" s="3"/>
      <c r="H82" s="8"/>
      <c r="I82" s="8"/>
      <c r="J82" s="17"/>
      <c r="K82" s="3"/>
      <c r="L82" s="1"/>
      <c r="N82" s="39"/>
    </row>
    <row r="83" spans="1:14" ht="16.5" customHeight="1" x14ac:dyDescent="0.2">
      <c r="A83" s="3"/>
      <c r="B83" s="6"/>
      <c r="C83" s="3"/>
      <c r="D83" s="3"/>
      <c r="E83" s="3"/>
      <c r="F83" s="3"/>
      <c r="G83" s="3"/>
      <c r="H83" s="8"/>
      <c r="I83" s="8"/>
      <c r="J83" s="17"/>
      <c r="K83" s="3"/>
      <c r="L83" s="1"/>
      <c r="N83" s="39"/>
    </row>
    <row r="84" spans="1:14" ht="16.5" customHeight="1" x14ac:dyDescent="0.3">
      <c r="A84" s="3"/>
      <c r="B84" s="9" t="s">
        <v>150</v>
      </c>
      <c r="C84" s="3"/>
      <c r="D84" s="3"/>
      <c r="E84" s="3"/>
      <c r="F84" s="3"/>
      <c r="G84" s="3"/>
      <c r="H84" s="53"/>
      <c r="I84" s="53"/>
      <c r="J84" s="16" t="s">
        <v>37</v>
      </c>
      <c r="K84" s="3"/>
      <c r="L84" s="1"/>
      <c r="N84" s="39"/>
    </row>
    <row r="85" spans="1:14" ht="16.5" customHeight="1" x14ac:dyDescent="0.2">
      <c r="A85" s="3"/>
      <c r="B85" s="6" t="s">
        <v>149</v>
      </c>
      <c r="C85" s="3"/>
      <c r="D85" s="3"/>
      <c r="E85" s="3"/>
      <c r="F85" s="3"/>
      <c r="G85" s="3"/>
      <c r="K85" s="3"/>
      <c r="L85" s="1"/>
      <c r="N85" s="39"/>
    </row>
    <row r="86" spans="1:14" ht="16.5" customHeight="1" x14ac:dyDescent="0.2">
      <c r="A86" s="3"/>
      <c r="B86" s="6"/>
      <c r="C86" s="3"/>
      <c r="D86" s="3"/>
      <c r="E86" s="3"/>
      <c r="F86" s="3"/>
      <c r="G86" s="3"/>
      <c r="K86" s="3"/>
      <c r="L86" s="1"/>
      <c r="N86" s="39"/>
    </row>
    <row r="87" spans="1:14" ht="16.5" customHeight="1" x14ac:dyDescent="0.25">
      <c r="A87" s="3"/>
      <c r="B87" s="9" t="s">
        <v>90</v>
      </c>
      <c r="C87" s="3"/>
      <c r="D87" s="3"/>
      <c r="E87" s="3"/>
      <c r="F87" s="3"/>
      <c r="G87" s="3"/>
      <c r="K87" s="3"/>
      <c r="L87" s="1"/>
      <c r="N87" s="39"/>
    </row>
    <row r="88" spans="1:14" ht="16.5" customHeight="1" x14ac:dyDescent="0.2">
      <c r="A88" s="3"/>
      <c r="B88" s="6" t="s">
        <v>7</v>
      </c>
      <c r="C88" s="3"/>
      <c r="D88" s="3"/>
      <c r="E88" s="3"/>
      <c r="F88" s="3"/>
      <c r="G88" s="3"/>
      <c r="H88" s="53"/>
      <c r="I88" s="53"/>
      <c r="J88" s="16" t="s">
        <v>3</v>
      </c>
      <c r="K88" s="3"/>
      <c r="L88" s="1"/>
      <c r="N88" s="39"/>
    </row>
    <row r="89" spans="1:14" ht="16.5" customHeight="1" x14ac:dyDescent="0.2">
      <c r="A89" s="3"/>
      <c r="B89" s="3"/>
      <c r="C89" s="3"/>
      <c r="D89" s="3"/>
      <c r="E89" s="3"/>
      <c r="F89" s="3"/>
      <c r="G89" s="3"/>
      <c r="H89" s="8"/>
      <c r="I89" s="8"/>
      <c r="J89" s="17"/>
      <c r="K89" s="17"/>
      <c r="L89" s="1"/>
      <c r="M89" s="1"/>
    </row>
    <row r="90" spans="1:14" ht="15.75" x14ac:dyDescent="0.25">
      <c r="A90" s="3"/>
      <c r="B90" s="9" t="s">
        <v>93</v>
      </c>
      <c r="C90" s="3"/>
      <c r="D90" s="3"/>
      <c r="E90" s="3"/>
      <c r="F90" s="3"/>
      <c r="G90" s="3"/>
      <c r="H90" s="53"/>
      <c r="I90" s="53"/>
      <c r="J90" s="16" t="s">
        <v>94</v>
      </c>
      <c r="K90" s="3"/>
      <c r="N90" s="39"/>
    </row>
    <row r="91" spans="1:14" ht="15" x14ac:dyDescent="0.2">
      <c r="A91" s="3"/>
      <c r="B91" s="6" t="s">
        <v>95</v>
      </c>
      <c r="C91" s="3"/>
      <c r="D91" s="3"/>
      <c r="E91" s="3"/>
      <c r="F91" s="3"/>
      <c r="G91" s="3"/>
      <c r="H91" s="8"/>
      <c r="I91" s="8"/>
      <c r="J91" s="17"/>
      <c r="K91" s="3"/>
      <c r="N91" s="39"/>
    </row>
    <row r="92" spans="1:14" ht="15" x14ac:dyDescent="0.2">
      <c r="A92" s="3"/>
      <c r="B92" s="3"/>
      <c r="C92" s="3"/>
      <c r="D92" s="3"/>
      <c r="E92" s="3"/>
      <c r="F92" s="3"/>
      <c r="G92" s="3"/>
      <c r="H92" s="8"/>
      <c r="I92" s="8"/>
      <c r="J92" s="17"/>
      <c r="K92" s="3"/>
      <c r="N92" s="39"/>
    </row>
    <row r="93" spans="1:14" ht="16.5" customHeight="1" x14ac:dyDescent="0.25">
      <c r="A93" s="3"/>
      <c r="B93" s="9" t="s">
        <v>39</v>
      </c>
      <c r="C93" s="3"/>
      <c r="D93" s="3"/>
      <c r="E93" s="3"/>
      <c r="F93" s="3"/>
      <c r="G93" s="3"/>
      <c r="H93" s="53"/>
      <c r="I93" s="53"/>
      <c r="J93" s="16" t="s">
        <v>4</v>
      </c>
      <c r="K93" s="17"/>
      <c r="L93" s="1"/>
      <c r="M93" s="1"/>
    </row>
    <row r="94" spans="1:14" ht="16.5" customHeight="1" x14ac:dyDescent="0.2">
      <c r="A94" s="3"/>
      <c r="B94" s="6" t="s">
        <v>8</v>
      </c>
      <c r="C94" s="3"/>
      <c r="D94" s="3"/>
      <c r="E94" s="3"/>
      <c r="F94" s="3"/>
      <c r="G94" s="3"/>
      <c r="H94" s="8"/>
      <c r="I94" s="8"/>
      <c r="J94" s="17"/>
      <c r="K94" s="17"/>
      <c r="L94" s="1"/>
      <c r="M94" s="1"/>
    </row>
    <row r="95" spans="1:14" ht="16.5" customHeight="1" x14ac:dyDescent="0.2">
      <c r="A95" s="3"/>
      <c r="B95" s="3"/>
      <c r="C95" s="3"/>
      <c r="D95" s="3"/>
      <c r="E95" s="3"/>
      <c r="F95" s="3"/>
      <c r="G95" s="3"/>
      <c r="H95" s="8"/>
      <c r="I95" s="8"/>
      <c r="J95" s="17"/>
      <c r="K95" s="17"/>
      <c r="L95" s="1"/>
      <c r="M95" s="1"/>
    </row>
    <row r="96" spans="1:14" ht="16.5" customHeight="1" x14ac:dyDescent="0.25">
      <c r="A96" s="3"/>
      <c r="B96" s="9" t="s">
        <v>38</v>
      </c>
      <c r="C96" s="3"/>
      <c r="D96" s="3"/>
      <c r="E96" s="3"/>
      <c r="F96" s="3"/>
      <c r="G96" s="3"/>
      <c r="H96" s="53"/>
      <c r="I96" s="53"/>
      <c r="J96" s="16" t="s">
        <v>4</v>
      </c>
      <c r="K96" s="17"/>
      <c r="L96" s="1"/>
      <c r="M96" s="1"/>
    </row>
    <row r="97" spans="1:14" ht="16.5" customHeight="1" x14ac:dyDescent="0.2">
      <c r="A97" s="3"/>
      <c r="B97" s="6" t="s">
        <v>9</v>
      </c>
      <c r="C97" s="3"/>
      <c r="D97" s="3"/>
      <c r="E97" s="3"/>
      <c r="F97" s="3"/>
      <c r="G97" s="3"/>
      <c r="H97" s="8"/>
      <c r="I97" s="8"/>
      <c r="J97" s="17"/>
      <c r="K97" s="17"/>
      <c r="L97" s="1"/>
      <c r="M97" s="1"/>
    </row>
    <row r="98" spans="1:14" ht="16.5" customHeight="1" x14ac:dyDescent="0.2">
      <c r="A98" s="3"/>
      <c r="B98" s="3"/>
      <c r="C98" s="3"/>
      <c r="D98" s="3"/>
      <c r="E98" s="3"/>
      <c r="F98" s="3"/>
      <c r="G98" s="3"/>
      <c r="H98" s="8"/>
      <c r="I98" s="8"/>
      <c r="J98" s="17"/>
      <c r="K98" s="17"/>
      <c r="L98" s="1"/>
      <c r="M98" s="1"/>
    </row>
    <row r="99" spans="1:14" ht="16.5" customHeight="1" x14ac:dyDescent="0.25">
      <c r="A99" s="3"/>
      <c r="B99" s="9" t="s">
        <v>91</v>
      </c>
      <c r="C99" s="3"/>
      <c r="D99" s="3"/>
      <c r="E99" s="3"/>
      <c r="F99" s="3"/>
      <c r="G99" s="3"/>
      <c r="H99" s="53"/>
      <c r="I99" s="53"/>
      <c r="J99" s="16"/>
      <c r="K99" s="17"/>
      <c r="L99" s="1"/>
      <c r="M99" s="1"/>
    </row>
    <row r="100" spans="1:14" ht="16.5" customHeight="1" x14ac:dyDescent="0.2">
      <c r="A100" s="3"/>
      <c r="B100" s="6"/>
      <c r="C100" s="3"/>
      <c r="D100" s="3"/>
      <c r="E100" s="3"/>
      <c r="F100" s="3"/>
      <c r="G100" s="3"/>
      <c r="H100" s="8"/>
      <c r="I100" s="8"/>
      <c r="J100" s="17"/>
      <c r="K100" s="17"/>
      <c r="L100" s="1"/>
      <c r="M100" s="1"/>
    </row>
    <row r="101" spans="1:14" ht="16.5" customHeight="1" x14ac:dyDescent="0.2">
      <c r="A101" s="3"/>
      <c r="B101" s="33" t="s">
        <v>92</v>
      </c>
      <c r="C101" s="3"/>
      <c r="D101" s="3"/>
      <c r="E101" s="3"/>
      <c r="F101" s="3"/>
      <c r="G101" s="3"/>
      <c r="H101" s="8"/>
      <c r="I101" s="43">
        <f>(H81+(H88*H90))*(H93+H96)*H99</f>
        <v>0</v>
      </c>
      <c r="J101" s="17" t="s">
        <v>5</v>
      </c>
      <c r="K101" s="17"/>
      <c r="L101" s="1"/>
      <c r="M101" s="1"/>
    </row>
    <row r="102" spans="1:14" s="11" customFormat="1" ht="16.5" customHeight="1" x14ac:dyDescent="0.2">
      <c r="A102" s="3"/>
      <c r="B102" s="8"/>
      <c r="C102" s="8"/>
      <c r="D102" s="8"/>
      <c r="E102" s="8"/>
      <c r="F102" s="8"/>
      <c r="G102" s="8"/>
      <c r="H102" s="8"/>
      <c r="I102" s="8"/>
      <c r="J102" s="8"/>
      <c r="K102" s="8"/>
      <c r="L102" s="1"/>
      <c r="M102" s="21"/>
    </row>
    <row r="103" spans="1:14" s="11" customFormat="1" ht="16.5" customHeight="1" x14ac:dyDescent="0.2">
      <c r="A103" s="3"/>
      <c r="B103" s="8"/>
      <c r="C103" s="8"/>
      <c r="D103" s="8"/>
      <c r="E103" s="8"/>
      <c r="F103" s="8"/>
      <c r="G103" s="8"/>
      <c r="H103" s="8"/>
      <c r="I103" s="8"/>
      <c r="J103" s="8"/>
      <c r="K103" s="8"/>
      <c r="L103" s="1"/>
      <c r="M103" s="21"/>
    </row>
    <row r="104" spans="1:14" ht="15" x14ac:dyDescent="0.2">
      <c r="B104" s="23" t="s">
        <v>121</v>
      </c>
      <c r="L104" s="1"/>
      <c r="M104" s="1"/>
    </row>
    <row r="105" spans="1:14" ht="15" x14ac:dyDescent="0.2">
      <c r="B105" s="23"/>
      <c r="C105" s="3" t="s">
        <v>112</v>
      </c>
      <c r="L105" s="1"/>
      <c r="M105" s="1"/>
    </row>
    <row r="106" spans="1:14" ht="15" x14ac:dyDescent="0.2">
      <c r="B106" s="23"/>
      <c r="C106" s="3" t="s">
        <v>113</v>
      </c>
      <c r="L106" s="1"/>
      <c r="M106" s="1"/>
    </row>
    <row r="107" spans="1:14" ht="16.5" customHeight="1" thickBot="1" x14ac:dyDescent="0.25">
      <c r="A107" s="3"/>
      <c r="B107" s="7"/>
      <c r="C107" s="7"/>
      <c r="D107" s="7"/>
      <c r="E107" s="7"/>
      <c r="F107" s="7"/>
      <c r="G107" s="7"/>
      <c r="H107" s="7"/>
      <c r="I107" s="7"/>
      <c r="J107" s="7"/>
      <c r="K107" s="22"/>
      <c r="L107" s="1"/>
      <c r="M107" s="1"/>
    </row>
    <row r="108" spans="1:14" ht="16.5" customHeight="1" x14ac:dyDescent="0.2">
      <c r="A108" s="3"/>
      <c r="C108" s="3"/>
      <c r="D108" s="3"/>
      <c r="E108" s="3"/>
      <c r="F108" s="3"/>
      <c r="G108" s="3"/>
      <c r="H108" s="8"/>
      <c r="I108" s="8"/>
      <c r="J108" s="8"/>
      <c r="K108" s="8"/>
      <c r="L108" s="1"/>
      <c r="M108" s="1"/>
    </row>
    <row r="109" spans="1:14" ht="16.5" customHeight="1" x14ac:dyDescent="0.25">
      <c r="A109" s="3"/>
      <c r="B109" s="9" t="s">
        <v>18</v>
      </c>
      <c r="C109" s="3"/>
      <c r="D109" s="3"/>
      <c r="E109" s="3"/>
      <c r="F109" s="3"/>
      <c r="G109" s="3"/>
      <c r="H109" s="3"/>
      <c r="I109" s="3"/>
      <c r="J109" s="3"/>
      <c r="K109" s="3"/>
      <c r="L109" s="1"/>
      <c r="M109" s="1"/>
      <c r="N109" s="3"/>
    </row>
    <row r="110" spans="1:14" ht="16.5" customHeight="1" x14ac:dyDescent="0.2">
      <c r="A110" s="3"/>
      <c r="B110" s="3"/>
      <c r="C110" s="3"/>
      <c r="D110" s="3"/>
      <c r="E110" s="3"/>
      <c r="F110" s="3"/>
      <c r="G110" s="3"/>
      <c r="H110" s="3"/>
      <c r="I110" s="3"/>
      <c r="J110" s="3"/>
      <c r="K110" s="3"/>
      <c r="L110" s="1"/>
      <c r="M110" s="1"/>
      <c r="N110" s="3"/>
    </row>
    <row r="111" spans="1:14" ht="16.5" customHeight="1" x14ac:dyDescent="0.2">
      <c r="A111" s="3"/>
      <c r="B111" s="3" t="s">
        <v>19</v>
      </c>
      <c r="D111" s="3"/>
      <c r="E111" s="3"/>
      <c r="F111" s="3"/>
      <c r="G111" s="3"/>
      <c r="H111" s="3"/>
      <c r="I111" s="3"/>
      <c r="J111" s="3"/>
      <c r="K111" s="3"/>
      <c r="L111" s="1"/>
      <c r="M111" s="1"/>
      <c r="N111" s="3"/>
    </row>
    <row r="112" spans="1:14" ht="16.5" customHeight="1" x14ac:dyDescent="0.25">
      <c r="A112" s="3"/>
      <c r="B112" s="3" t="s">
        <v>20</v>
      </c>
      <c r="C112" s="3"/>
      <c r="E112" s="3"/>
      <c r="F112" s="3"/>
      <c r="H112" s="3"/>
      <c r="I112" s="3"/>
      <c r="J112" s="3"/>
      <c r="K112" s="3"/>
      <c r="L112" s="1"/>
      <c r="M112" s="1"/>
      <c r="N112" s="3"/>
    </row>
    <row r="113" spans="1:13" ht="16.5" customHeight="1" x14ac:dyDescent="0.2">
      <c r="A113" s="3"/>
      <c r="B113" s="12" t="s">
        <v>126</v>
      </c>
      <c r="C113" s="3"/>
      <c r="D113" s="3"/>
      <c r="E113" s="3"/>
      <c r="G113" s="3"/>
      <c r="H113" s="5"/>
      <c r="I113" s="5"/>
      <c r="J113" s="5"/>
      <c r="K113" s="5"/>
      <c r="L113" s="1"/>
      <c r="M113" s="1"/>
    </row>
    <row r="114" spans="1:13" ht="16.5" customHeight="1" x14ac:dyDescent="0.2">
      <c r="A114" s="3"/>
      <c r="B114" s="3"/>
      <c r="C114" s="3"/>
      <c r="D114" s="3"/>
      <c r="E114" s="3"/>
      <c r="F114" s="3"/>
      <c r="G114" s="3"/>
      <c r="H114" s="3"/>
      <c r="I114" s="3"/>
      <c r="J114" s="3"/>
      <c r="K114" s="3"/>
      <c r="L114" s="1"/>
      <c r="M114" s="1"/>
    </row>
    <row r="115" spans="1:13" ht="16.5" customHeight="1" x14ac:dyDescent="0.3">
      <c r="A115" s="3"/>
      <c r="B115" s="50" t="s">
        <v>151</v>
      </c>
      <c r="L115" s="1"/>
      <c r="M115" s="1"/>
    </row>
    <row r="116" spans="1:13" ht="16.5" customHeight="1" x14ac:dyDescent="0.2">
      <c r="A116" s="57" t="s">
        <v>122</v>
      </c>
      <c r="B116" s="57"/>
      <c r="C116" s="3"/>
      <c r="D116" s="3"/>
      <c r="E116" s="3"/>
      <c r="F116" s="3"/>
      <c r="G116" s="3"/>
      <c r="H116" s="3"/>
      <c r="I116" s="3"/>
      <c r="J116" s="3"/>
      <c r="K116" s="3"/>
      <c r="L116" s="1"/>
      <c r="M116" s="1"/>
    </row>
    <row r="117" spans="1:13" x14ac:dyDescent="0.2">
      <c r="A117" s="1"/>
      <c r="B117" s="1"/>
      <c r="C117" s="1"/>
      <c r="D117" s="1"/>
      <c r="E117" s="1"/>
      <c r="F117" s="1"/>
      <c r="G117" s="1"/>
      <c r="H117" s="1"/>
      <c r="I117" s="1"/>
      <c r="J117" s="1"/>
      <c r="K117" s="1"/>
      <c r="L117" s="1"/>
      <c r="M117" s="1"/>
    </row>
  </sheetData>
  <sheetProtection algorithmName="SHA-512" hashValue="9E8fmsPnvN2tn5y5ee17Iq0sKJ+DP/0voO5vyYq0Ouo+s2wJf9+iJSWpKPvg5DxUNagzg6ggLAaK5/DmlRjfWA==" saltValue="RhUTTAzg/AlGAsDi0oXe8g==" spinCount="100000" sheet="1"/>
  <mergeCells count="29">
    <mergeCell ref="H24:J24"/>
    <mergeCell ref="H36:I36"/>
    <mergeCell ref="H46:I46"/>
    <mergeCell ref="H50:I50"/>
    <mergeCell ref="A116:B116"/>
    <mergeCell ref="H93:I93"/>
    <mergeCell ref="H96:I96"/>
    <mergeCell ref="H99:I99"/>
    <mergeCell ref="H57:I57"/>
    <mergeCell ref="H60:I60"/>
    <mergeCell ref="H69:I69"/>
    <mergeCell ref="H90:I90"/>
    <mergeCell ref="H88:I88"/>
    <mergeCell ref="H81:I81"/>
    <mergeCell ref="H84:I84"/>
    <mergeCell ref="H40:I40"/>
    <mergeCell ref="I6:J6"/>
    <mergeCell ref="H18:J18"/>
    <mergeCell ref="H21:J21"/>
    <mergeCell ref="A2:K3"/>
    <mergeCell ref="H12:J12"/>
    <mergeCell ref="H15:J15"/>
    <mergeCell ref="H79:I79"/>
    <mergeCell ref="H42:I42"/>
    <mergeCell ref="H44:J44"/>
    <mergeCell ref="H26:J26"/>
    <mergeCell ref="H38:I38"/>
    <mergeCell ref="H29:I29"/>
    <mergeCell ref="H48:I48"/>
  </mergeCells>
  <phoneticPr fontId="8" type="noConversion"/>
  <dataValidations count="11">
    <dataValidation type="decimal" operator="greaterThanOrEqual" allowBlank="1" showInputMessage="1" showErrorMessage="1" errorTitle="Numeric" error="Please enter a numeric value (0.000)!" sqref="H90:I90 H81:I81 H84:I84 H88:I88">
      <formula1>0</formula1>
    </dataValidation>
    <dataValidation type="decimal" operator="notEqual" allowBlank="1" showInputMessage="1" showErrorMessage="1" errorTitle="Numeric" error="Please enter a numeric value (0.000)!" sqref="H69:I69 H57:I57 H60:I60">
      <formula1>0</formula1>
    </dataValidation>
    <dataValidation type="date" allowBlank="1" showInputMessage="1" showErrorMessage="1" errorTitle="Invalid Date" error="Please enter a valid Date!" sqref="H12:J12 H48:J48">
      <formula1>36678</formula1>
      <formula2>829254</formula2>
    </dataValidation>
    <dataValidation type="decimal" operator="greaterThan" allowBlank="1" showInputMessage="1" showErrorMessage="1" errorTitle="Numeric" error="Please enter a Numeric Value (0.000)!" sqref="H29:I29">
      <formula1>0</formula1>
    </dataValidation>
    <dataValidation type="decimal" operator="greaterThanOrEqual" allowBlank="1" showInputMessage="1" showErrorMessage="1" errorTitle="Numeric" error="Please enter a Numeric Value (0.000)!" sqref="H36:I36 H38:I38 H40:I40">
      <formula1>0</formula1>
    </dataValidation>
    <dataValidation type="decimal" operator="greaterThan" allowBlank="1" showInputMessage="1" showErrorMessage="1" errorTitle="Number" error="Please enter a Positive Number!" sqref="H50:I50">
      <formula1>0</formula1>
    </dataValidation>
    <dataValidation type="decimal" operator="greaterThanOrEqual" allowBlank="1" showInputMessage="1" showErrorMessage="1" errorTitle="Numeric" error="Please enter a Numeric Value (0.00)!" sqref="H93:I93 H96:I96">
      <formula1>0</formula1>
    </dataValidation>
    <dataValidation type="decimal" operator="greaterThanOrEqual" allowBlank="1" showInputMessage="1" showErrorMessage="1" errorTitle="Numeric" error="please eneter a numeric Value (0.00)!" sqref="H99:I99">
      <formula1>0</formula1>
    </dataValidation>
    <dataValidation type="decimal" operator="greaterThanOrEqual" allowBlank="1" showInputMessage="1" showErrorMessage="1" errorTitle="Number" error="Please enter a Positive Number!" sqref="H46:I47">
      <formula1>0</formula1>
    </dataValidation>
    <dataValidation type="decimal" operator="greaterThan" allowBlank="1" showInputMessage="1" showErrorMessage="1" sqref="H44:J44">
      <formula1>0</formula1>
    </dataValidation>
    <dataValidation type="decimal" operator="greaterThanOrEqual" allowBlank="1" showInputMessage="1" showErrorMessage="1" errorTitle="Numerical" error="Please enter a numeric value (0.000)!" sqref="H79:I79">
      <formula1>0</formula1>
    </dataValidation>
  </dataValidations>
  <hyperlinks>
    <hyperlink ref="I6" r:id="rId1"/>
    <hyperlink ref="B113" r:id="rId2"/>
  </hyperlinks>
  <pageMargins left="0.75" right="0.75" top="1" bottom="1" header="0.5" footer="0.5"/>
  <pageSetup scale="64" fitToHeight="2" orientation="portrait" r:id="rId3"/>
  <headerFooter alignWithMargins="0"/>
  <rowBreaks count="1" manualBreakCount="1">
    <brk id="88" max="16383" man="1"/>
  </rowBreaks>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M126"/>
  <sheetViews>
    <sheetView showGridLines="0" view="pageBreakPreview" zoomScaleNormal="100" zoomScaleSheetLayoutView="100" workbookViewId="0">
      <selection activeCell="I10" sqref="I10"/>
    </sheetView>
  </sheetViews>
  <sheetFormatPr defaultColWidth="0" defaultRowHeight="12.75" x14ac:dyDescent="0.2"/>
  <cols>
    <col min="1" max="1" width="4.7109375" customWidth="1"/>
    <col min="2" max="6" width="8.7109375" customWidth="1"/>
    <col min="7" max="7" width="16" customWidth="1"/>
    <col min="8" max="8" width="29.5703125" customWidth="1"/>
    <col min="9" max="9" width="31" customWidth="1"/>
    <col min="10" max="10" width="10.5703125" customWidth="1"/>
    <col min="11" max="11" width="10" customWidth="1"/>
    <col min="12" max="12" width="2.5703125" hidden="1"/>
    <col min="13" max="13" width="4.7109375" hidden="1"/>
    <col min="14" max="14" width="9.140625" style="39" hidden="1"/>
    <col min="15" max="32" width="9.140625" hidden="1"/>
    <col min="33" max="33" width="11.140625" hidden="1"/>
    <col min="34" max="34" width="22.7109375" hidden="1"/>
    <col min="35" max="36" width="9.140625" hidden="1"/>
    <col min="37" max="37" width="12.85546875" hidden="1"/>
    <col min="38" max="38" width="10.85546875" hidden="1"/>
    <col min="39" max="39" width="14.28515625" hidden="1"/>
    <col min="40" max="16384" width="9.140625" hidden="1"/>
  </cols>
  <sheetData>
    <row r="1" spans="1:39" ht="16.5" customHeight="1" x14ac:dyDescent="0.2">
      <c r="L1" s="1"/>
      <c r="N1" s="37" t="s">
        <v>40</v>
      </c>
      <c r="Q1" s="25" t="s">
        <v>42</v>
      </c>
      <c r="R1" s="26"/>
      <c r="S1" s="26"/>
      <c r="T1" s="26"/>
      <c r="U1" s="26"/>
      <c r="V1" s="26"/>
      <c r="X1" s="25" t="s">
        <v>47</v>
      </c>
      <c r="Y1" s="25" t="s">
        <v>48</v>
      </c>
      <c r="AA1" s="29" t="s">
        <v>66</v>
      </c>
      <c r="AH1" s="25" t="s">
        <v>68</v>
      </c>
      <c r="AI1" s="32" t="s">
        <v>81</v>
      </c>
      <c r="AK1" s="25" t="s">
        <v>69</v>
      </c>
      <c r="AL1" s="25" t="s">
        <v>70</v>
      </c>
      <c r="AM1" s="25" t="s">
        <v>71</v>
      </c>
    </row>
    <row r="2" spans="1:39" ht="16.5" customHeight="1" x14ac:dyDescent="0.2">
      <c r="A2" s="54" t="s">
        <v>103</v>
      </c>
      <c r="B2" s="54"/>
      <c r="C2" s="54"/>
      <c r="D2" s="54"/>
      <c r="E2" s="54"/>
      <c r="F2" s="54"/>
      <c r="G2" s="54"/>
      <c r="H2" s="54"/>
      <c r="I2" s="54"/>
      <c r="J2" s="54"/>
      <c r="K2" s="54"/>
      <c r="L2" s="1"/>
      <c r="N2" s="38" t="s">
        <v>41</v>
      </c>
      <c r="Q2" s="25" t="s">
        <v>43</v>
      </c>
      <c r="R2" s="25" t="s">
        <v>44</v>
      </c>
      <c r="S2" s="25" t="s">
        <v>45</v>
      </c>
      <c r="T2" s="25" t="s">
        <v>46</v>
      </c>
      <c r="U2" s="25" t="s">
        <v>117</v>
      </c>
      <c r="V2" s="25" t="s">
        <v>118</v>
      </c>
      <c r="X2" s="26" t="s">
        <v>49</v>
      </c>
      <c r="Y2" s="26">
        <v>1</v>
      </c>
      <c r="AA2" s="26" t="s">
        <v>67</v>
      </c>
      <c r="AH2" s="26" t="s">
        <v>36</v>
      </c>
      <c r="AI2">
        <v>0</v>
      </c>
      <c r="AK2" s="26" t="s">
        <v>72</v>
      </c>
      <c r="AL2" s="26">
        <v>20</v>
      </c>
      <c r="AM2" s="26">
        <v>0.125</v>
      </c>
    </row>
    <row r="3" spans="1:39" ht="16.5" customHeight="1" x14ac:dyDescent="0.2">
      <c r="A3" s="54"/>
      <c r="B3" s="54"/>
      <c r="C3" s="54"/>
      <c r="D3" s="54"/>
      <c r="E3" s="54"/>
      <c r="F3" s="54"/>
      <c r="G3" s="54"/>
      <c r="H3" s="54"/>
      <c r="I3" s="54"/>
      <c r="J3" s="54"/>
      <c r="K3" s="54"/>
      <c r="L3" s="1"/>
      <c r="N3" s="38" t="s">
        <v>36</v>
      </c>
      <c r="Q3" s="27">
        <v>39965</v>
      </c>
      <c r="R3" s="26">
        <v>161.71</v>
      </c>
      <c r="S3" s="28">
        <f>R3</f>
        <v>161.71</v>
      </c>
      <c r="T3" s="28">
        <f>S3</f>
        <v>161.71</v>
      </c>
      <c r="U3" s="28"/>
      <c r="V3" s="28"/>
      <c r="X3" s="26" t="s">
        <v>50</v>
      </c>
      <c r="Y3" s="26">
        <v>1</v>
      </c>
      <c r="AA3" s="26" t="s">
        <v>114</v>
      </c>
      <c r="AH3" s="26" t="s">
        <v>34</v>
      </c>
      <c r="AI3">
        <v>0.01</v>
      </c>
      <c r="AK3" s="26" t="s">
        <v>73</v>
      </c>
      <c r="AL3" s="26">
        <v>15</v>
      </c>
      <c r="AM3" s="26">
        <v>0.14599999999999999</v>
      </c>
    </row>
    <row r="4" spans="1:39" ht="16.5" customHeight="1" thickBot="1" x14ac:dyDescent="0.25">
      <c r="B4" s="2"/>
      <c r="C4" s="2"/>
      <c r="D4" s="2"/>
      <c r="E4" s="2"/>
      <c r="F4" s="2"/>
      <c r="G4" s="2"/>
      <c r="H4" s="2"/>
      <c r="I4" s="2"/>
      <c r="J4" s="2"/>
      <c r="L4" s="1"/>
      <c r="Q4" s="27">
        <v>40330</v>
      </c>
      <c r="R4" s="26">
        <v>163.46</v>
      </c>
      <c r="S4" s="28">
        <f>R4</f>
        <v>163.46</v>
      </c>
      <c r="T4" s="28">
        <f>S4</f>
        <v>163.46</v>
      </c>
      <c r="U4" s="28"/>
      <c r="V4" s="28"/>
      <c r="X4" s="26" t="s">
        <v>51</v>
      </c>
      <c r="Y4" s="26">
        <v>4</v>
      </c>
      <c r="AA4" s="44" t="s">
        <v>123</v>
      </c>
      <c r="AH4" s="26" t="s">
        <v>33</v>
      </c>
      <c r="AI4">
        <v>0.02</v>
      </c>
      <c r="AK4" s="26" t="s">
        <v>74</v>
      </c>
      <c r="AL4" s="26">
        <v>10</v>
      </c>
      <c r="AM4" s="26">
        <v>0.19800000000000001</v>
      </c>
    </row>
    <row r="5" spans="1:39" ht="16.5" customHeight="1" x14ac:dyDescent="0.2">
      <c r="B5" s="13"/>
      <c r="C5" s="13"/>
      <c r="D5" s="13"/>
      <c r="E5" s="13"/>
      <c r="F5" s="13"/>
      <c r="G5" s="13"/>
      <c r="H5" s="13"/>
      <c r="I5" s="13"/>
      <c r="J5" s="13"/>
      <c r="L5" s="1"/>
      <c r="Q5" s="27">
        <v>40695</v>
      </c>
      <c r="R5" s="26">
        <v>160.76</v>
      </c>
      <c r="S5" s="26">
        <v>160.76</v>
      </c>
      <c r="T5" s="26">
        <v>160.76</v>
      </c>
      <c r="U5" s="26">
        <v>160.76</v>
      </c>
      <c r="V5" s="26">
        <v>160.76</v>
      </c>
      <c r="X5" s="26" t="s">
        <v>52</v>
      </c>
      <c r="Y5" s="26">
        <v>2</v>
      </c>
      <c r="AA5" s="26" t="s">
        <v>115</v>
      </c>
      <c r="AH5" s="26" t="s">
        <v>35</v>
      </c>
      <c r="AI5">
        <v>0.02</v>
      </c>
      <c r="AK5" s="26" t="s">
        <v>75</v>
      </c>
      <c r="AL5" s="26">
        <v>5</v>
      </c>
      <c r="AM5" s="26">
        <v>0.36299999999999999</v>
      </c>
    </row>
    <row r="6" spans="1:39" ht="16.5" customHeight="1" x14ac:dyDescent="0.25">
      <c r="A6" s="3"/>
      <c r="B6" s="11" t="s">
        <v>17</v>
      </c>
      <c r="C6" s="3"/>
      <c r="D6" s="3"/>
      <c r="E6" s="3"/>
      <c r="F6" s="3"/>
      <c r="G6" s="3"/>
      <c r="H6" s="3"/>
      <c r="I6" s="55" t="s">
        <v>16</v>
      </c>
      <c r="J6" s="55"/>
      <c r="K6" s="3"/>
      <c r="L6" s="1"/>
      <c r="Q6" s="27">
        <v>41061</v>
      </c>
      <c r="R6" s="26">
        <v>198.81</v>
      </c>
      <c r="S6" s="26">
        <v>165.07</v>
      </c>
      <c r="T6" s="26">
        <v>286.13</v>
      </c>
      <c r="U6" s="26">
        <v>165.07</v>
      </c>
      <c r="V6" s="26">
        <v>286.13</v>
      </c>
      <c r="X6" s="26" t="s">
        <v>53</v>
      </c>
      <c r="Y6" s="26">
        <v>1</v>
      </c>
      <c r="AA6" s="26" t="s">
        <v>125</v>
      </c>
    </row>
    <row r="7" spans="1:39" ht="16.5" customHeight="1" x14ac:dyDescent="0.2">
      <c r="A7" s="3"/>
      <c r="B7" s="3"/>
      <c r="C7" s="3"/>
      <c r="D7" s="3"/>
      <c r="E7" s="3"/>
      <c r="F7" s="3"/>
      <c r="G7" s="3"/>
      <c r="H7" s="3"/>
      <c r="I7" s="3"/>
      <c r="J7" s="3"/>
      <c r="K7" s="3"/>
      <c r="L7" s="1"/>
      <c r="Q7" s="27">
        <v>41426</v>
      </c>
      <c r="R7" s="28">
        <v>244.61</v>
      </c>
      <c r="S7" s="28">
        <v>212.89</v>
      </c>
      <c r="T7" s="28">
        <v>320.47000000000003</v>
      </c>
      <c r="U7" s="28">
        <v>256.7</v>
      </c>
      <c r="V7" s="28">
        <v>231.08</v>
      </c>
      <c r="X7" s="26" t="s">
        <v>54</v>
      </c>
      <c r="Y7" s="26">
        <v>4</v>
      </c>
    </row>
    <row r="8" spans="1:39" ht="16.5" customHeight="1" x14ac:dyDescent="0.25">
      <c r="A8" s="3"/>
      <c r="B8" s="10" t="s">
        <v>102</v>
      </c>
      <c r="D8" s="3"/>
      <c r="E8" s="3"/>
      <c r="F8" s="3"/>
      <c r="G8" s="3"/>
      <c r="H8" s="3"/>
      <c r="I8" s="3"/>
      <c r="J8" s="3"/>
      <c r="K8" s="3"/>
      <c r="L8" s="1"/>
      <c r="Q8" s="31">
        <v>41791</v>
      </c>
      <c r="R8" s="45">
        <v>257.83</v>
      </c>
      <c r="S8" s="45">
        <v>226.79</v>
      </c>
      <c r="T8" s="45">
        <v>338.78</v>
      </c>
      <c r="U8" s="45">
        <v>267</v>
      </c>
      <c r="V8" s="45">
        <v>247.91</v>
      </c>
      <c r="X8" s="26" t="s">
        <v>55</v>
      </c>
      <c r="Y8" s="26">
        <v>4</v>
      </c>
    </row>
    <row r="9" spans="1:39" ht="16.5" customHeight="1" x14ac:dyDescent="0.25">
      <c r="A9" s="3"/>
      <c r="B9" s="10"/>
      <c r="D9" s="3"/>
      <c r="E9" s="3"/>
      <c r="F9" s="3"/>
      <c r="G9" s="3"/>
      <c r="H9" s="3"/>
      <c r="I9" s="3"/>
      <c r="J9" s="3"/>
      <c r="K9" s="3"/>
      <c r="L9" s="1"/>
      <c r="Q9" s="31">
        <v>42156</v>
      </c>
      <c r="R9" s="45">
        <v>295.32</v>
      </c>
      <c r="S9" s="45">
        <v>251.82</v>
      </c>
      <c r="T9" s="45">
        <v>337.09</v>
      </c>
      <c r="U9" s="45">
        <v>276.97000000000003</v>
      </c>
      <c r="V9" s="45">
        <v>270.62</v>
      </c>
      <c r="X9" s="26" t="s">
        <v>56</v>
      </c>
      <c r="Y9" s="26">
        <v>2</v>
      </c>
    </row>
    <row r="10" spans="1:39" ht="16.5" customHeight="1" x14ac:dyDescent="0.25">
      <c r="A10" s="3"/>
      <c r="B10" s="10"/>
      <c r="D10" s="3"/>
      <c r="E10" s="3"/>
      <c r="F10" s="3"/>
      <c r="G10" s="3"/>
      <c r="H10" s="3"/>
      <c r="I10" s="3"/>
      <c r="J10" s="14"/>
      <c r="K10" s="3"/>
      <c r="L10" s="1"/>
      <c r="Q10" s="31">
        <v>42522</v>
      </c>
      <c r="R10" s="45">
        <v>311.16000000000003</v>
      </c>
      <c r="S10" s="45">
        <v>261.14</v>
      </c>
      <c r="T10" s="45">
        <v>342.01</v>
      </c>
      <c r="U10" s="45">
        <v>305.05</v>
      </c>
      <c r="V10" s="45">
        <v>242.72</v>
      </c>
      <c r="X10" s="26" t="s">
        <v>57</v>
      </c>
      <c r="Y10" s="26">
        <v>1</v>
      </c>
    </row>
    <row r="11" spans="1:39" ht="16.5" customHeight="1" x14ac:dyDescent="0.2">
      <c r="A11" s="3"/>
      <c r="C11" s="3"/>
      <c r="D11" s="3"/>
      <c r="E11" s="3"/>
      <c r="F11" s="3"/>
      <c r="G11" s="3"/>
      <c r="H11" s="3"/>
      <c r="I11" s="3"/>
      <c r="J11" s="14"/>
      <c r="K11" s="3"/>
      <c r="L11" s="1"/>
      <c r="Q11" s="31">
        <v>42887</v>
      </c>
      <c r="R11" s="45">
        <v>345.2</v>
      </c>
      <c r="S11" s="45">
        <v>295.31</v>
      </c>
      <c r="T11" s="45">
        <v>352.63</v>
      </c>
      <c r="U11" s="45">
        <v>334.43</v>
      </c>
      <c r="V11" s="45">
        <v>273.56</v>
      </c>
      <c r="X11" s="26" t="s">
        <v>58</v>
      </c>
      <c r="Y11" s="26">
        <v>1</v>
      </c>
    </row>
    <row r="12" spans="1:39" ht="16.5" customHeight="1" x14ac:dyDescent="0.25">
      <c r="A12" s="3"/>
      <c r="B12" s="9" t="s">
        <v>11</v>
      </c>
      <c r="C12" s="3"/>
      <c r="D12" s="3"/>
      <c r="E12" s="3"/>
      <c r="F12" s="3"/>
      <c r="G12" s="6" t="s">
        <v>13</v>
      </c>
      <c r="H12" s="56"/>
      <c r="I12" s="56"/>
      <c r="J12" s="56"/>
      <c r="K12" s="3"/>
      <c r="L12" s="1"/>
      <c r="Q12" s="31">
        <v>43252</v>
      </c>
      <c r="R12" s="45">
        <v>266.73</v>
      </c>
      <c r="S12" s="45">
        <v>227.73</v>
      </c>
      <c r="T12" s="45">
        <v>263.57</v>
      </c>
      <c r="U12" s="45">
        <v>247.58</v>
      </c>
      <c r="V12" s="45">
        <v>263.57</v>
      </c>
      <c r="X12" s="26" t="s">
        <v>59</v>
      </c>
      <c r="Y12" s="26">
        <v>1</v>
      </c>
    </row>
    <row r="13" spans="1:39" ht="16.5" customHeight="1" x14ac:dyDescent="0.25">
      <c r="A13" s="3"/>
      <c r="B13" s="9"/>
      <c r="C13" s="3"/>
      <c r="D13" s="3"/>
      <c r="E13" s="3"/>
      <c r="F13" s="3"/>
      <c r="G13" s="3"/>
      <c r="H13" s="5"/>
      <c r="I13" s="5"/>
      <c r="J13" s="15"/>
      <c r="K13" s="3"/>
      <c r="L13" s="1"/>
      <c r="Q13" s="31">
        <v>43617</v>
      </c>
      <c r="R13" s="45">
        <v>264.91000000000003</v>
      </c>
      <c r="S13" s="45">
        <v>214.75</v>
      </c>
      <c r="T13" s="45">
        <v>264.39999999999998</v>
      </c>
      <c r="U13" s="45">
        <v>224.36</v>
      </c>
      <c r="V13" s="45">
        <v>264.39999999999998</v>
      </c>
      <c r="X13" s="26" t="s">
        <v>60</v>
      </c>
      <c r="Y13" s="26">
        <v>3</v>
      </c>
    </row>
    <row r="14" spans="1:39" ht="16.5" customHeight="1" x14ac:dyDescent="0.2">
      <c r="A14" s="3"/>
      <c r="B14" s="3"/>
      <c r="D14" s="3"/>
      <c r="E14" s="3"/>
      <c r="F14" s="3"/>
      <c r="G14" s="3"/>
      <c r="H14" s="3"/>
      <c r="I14" s="3"/>
      <c r="J14" s="14"/>
      <c r="K14" s="3"/>
      <c r="L14" s="1"/>
      <c r="Q14" s="31">
        <v>43983</v>
      </c>
      <c r="R14">
        <v>264.44</v>
      </c>
      <c r="S14">
        <v>189.09</v>
      </c>
      <c r="T14" s="45">
        <v>264.88</v>
      </c>
      <c r="U14" s="45">
        <v>209.5205409426344</v>
      </c>
      <c r="V14" s="45">
        <v>264.87661014211903</v>
      </c>
      <c r="X14" s="26" t="s">
        <v>61</v>
      </c>
      <c r="Y14" s="26">
        <v>3</v>
      </c>
    </row>
    <row r="15" spans="1:39" ht="16.5" customHeight="1" x14ac:dyDescent="0.25">
      <c r="A15" s="3"/>
      <c r="B15" s="9" t="s">
        <v>10</v>
      </c>
      <c r="C15" s="3"/>
      <c r="D15" s="3"/>
      <c r="E15" s="3"/>
      <c r="F15" s="3"/>
      <c r="G15" s="6" t="s">
        <v>12</v>
      </c>
      <c r="H15" s="56"/>
      <c r="I15" s="56"/>
      <c r="J15" s="56"/>
      <c r="K15" s="3"/>
      <c r="L15" s="1"/>
      <c r="Q15" s="31">
        <v>44348</v>
      </c>
      <c r="R15" s="45">
        <v>295.29000000000002</v>
      </c>
      <c r="S15" s="45">
        <v>249.27</v>
      </c>
      <c r="T15" s="45">
        <v>298.17</v>
      </c>
      <c r="U15" s="45">
        <v>253.22</v>
      </c>
      <c r="X15" s="26" t="s">
        <v>62</v>
      </c>
      <c r="Y15" s="26">
        <v>3</v>
      </c>
    </row>
    <row r="16" spans="1:39" ht="16.5" customHeight="1" x14ac:dyDescent="0.25">
      <c r="A16" s="3"/>
      <c r="B16" s="9"/>
      <c r="C16" s="3"/>
      <c r="D16" s="3"/>
      <c r="E16" s="3"/>
      <c r="F16" s="3"/>
      <c r="G16" s="6"/>
      <c r="H16" s="49"/>
      <c r="I16" s="49"/>
      <c r="J16" s="49"/>
      <c r="K16" s="3"/>
      <c r="L16" s="1"/>
      <c r="Q16" s="31">
        <v>44713</v>
      </c>
      <c r="R16" s="45">
        <v>246.18</v>
      </c>
      <c r="S16" s="45">
        <v>230.6</v>
      </c>
      <c r="T16" s="45">
        <v>216.12</v>
      </c>
      <c r="U16" s="45">
        <v>207.02</v>
      </c>
      <c r="X16" s="26" t="s">
        <v>63</v>
      </c>
      <c r="Y16" s="26">
        <v>3</v>
      </c>
    </row>
    <row r="17" spans="1:25" ht="16.5" customHeight="1" x14ac:dyDescent="0.2">
      <c r="A17" s="3"/>
      <c r="K17" s="3"/>
      <c r="L17" s="1"/>
      <c r="Q17" s="31">
        <v>45078</v>
      </c>
      <c r="R17" s="45">
        <v>276.67</v>
      </c>
      <c r="S17" s="45">
        <v>232.39</v>
      </c>
      <c r="T17" s="45">
        <v>243.59</v>
      </c>
      <c r="U17" s="45">
        <v>249.51</v>
      </c>
      <c r="X17" s="26" t="s">
        <v>64</v>
      </c>
      <c r="Y17" s="26">
        <v>3</v>
      </c>
    </row>
    <row r="18" spans="1:25" ht="16.5" customHeight="1" x14ac:dyDescent="0.25">
      <c r="A18" s="3"/>
      <c r="B18" s="9" t="s">
        <v>10</v>
      </c>
      <c r="C18" s="3"/>
      <c r="D18" s="3"/>
      <c r="E18" s="3"/>
      <c r="F18" s="3"/>
      <c r="G18" s="6" t="s">
        <v>144</v>
      </c>
      <c r="H18" s="56"/>
      <c r="I18" s="56"/>
      <c r="J18" s="56"/>
      <c r="K18" s="3"/>
      <c r="L18" s="1"/>
      <c r="Q18" s="31">
        <v>45444</v>
      </c>
      <c r="R18" s="45">
        <v>296.7</v>
      </c>
      <c r="S18" s="45">
        <v>247.97</v>
      </c>
      <c r="T18" s="45">
        <v>258.74</v>
      </c>
      <c r="U18">
        <v>265.37</v>
      </c>
      <c r="X18" s="26" t="s">
        <v>65</v>
      </c>
      <c r="Y18" s="26">
        <v>3</v>
      </c>
    </row>
    <row r="19" spans="1:25" ht="16.5" customHeight="1" x14ac:dyDescent="0.2">
      <c r="A19" s="3"/>
      <c r="C19" s="3"/>
      <c r="D19" s="3"/>
      <c r="E19" s="3"/>
      <c r="F19" s="3"/>
      <c r="G19" s="3"/>
      <c r="H19" s="3"/>
      <c r="I19" s="3"/>
      <c r="J19" s="14"/>
      <c r="K19" s="3"/>
      <c r="L19" s="1"/>
      <c r="X19" s="30" t="s">
        <v>76</v>
      </c>
      <c r="Y19" s="26">
        <v>3</v>
      </c>
    </row>
    <row r="20" spans="1:25" ht="16.5" customHeight="1" x14ac:dyDescent="0.2">
      <c r="A20" s="3"/>
      <c r="K20" s="3"/>
      <c r="L20" s="1"/>
      <c r="X20" s="30" t="s">
        <v>116</v>
      </c>
      <c r="Y20" s="26">
        <v>3</v>
      </c>
    </row>
    <row r="21" spans="1:25" ht="16.5" customHeight="1" x14ac:dyDescent="0.25">
      <c r="A21" s="3"/>
      <c r="B21" s="9" t="s">
        <v>10</v>
      </c>
      <c r="C21" s="3"/>
      <c r="D21" s="3"/>
      <c r="E21" s="3"/>
      <c r="F21" s="3"/>
      <c r="G21" s="6" t="s">
        <v>145</v>
      </c>
      <c r="H21" s="56"/>
      <c r="I21" s="56"/>
      <c r="J21" s="56"/>
      <c r="K21" s="3"/>
      <c r="L21" s="1"/>
      <c r="X21" s="30" t="s">
        <v>124</v>
      </c>
      <c r="Y21" s="26">
        <v>3</v>
      </c>
    </row>
    <row r="22" spans="1:25" ht="16.5" customHeight="1" x14ac:dyDescent="0.25">
      <c r="A22" s="3"/>
      <c r="B22" s="9"/>
      <c r="C22" s="3"/>
      <c r="D22" s="3"/>
      <c r="E22" s="3"/>
      <c r="F22" s="3"/>
      <c r="G22" s="6"/>
      <c r="H22" s="49"/>
      <c r="I22" s="49"/>
      <c r="J22" s="49"/>
      <c r="K22" s="3"/>
      <c r="L22" s="1"/>
      <c r="X22" s="26"/>
      <c r="Y22" s="26"/>
    </row>
    <row r="23" spans="1:25" ht="16.5" customHeight="1" x14ac:dyDescent="0.2">
      <c r="A23" s="3"/>
      <c r="K23" s="3"/>
      <c r="L23" s="1"/>
    </row>
    <row r="24" spans="1:25" ht="16.5" customHeight="1" x14ac:dyDescent="0.25">
      <c r="A24" s="3"/>
      <c r="B24" s="9" t="s">
        <v>6</v>
      </c>
      <c r="C24" s="3"/>
      <c r="D24" s="3"/>
      <c r="E24" s="3"/>
      <c r="F24" s="3"/>
      <c r="G24" s="3"/>
      <c r="H24" s="53"/>
      <c r="I24" s="53"/>
      <c r="J24" s="53"/>
      <c r="K24" s="3"/>
      <c r="L24" s="1"/>
    </row>
    <row r="25" spans="1:25" ht="16.5" customHeight="1" x14ac:dyDescent="0.2">
      <c r="A25" s="3"/>
      <c r="B25" s="3"/>
      <c r="C25" s="3"/>
      <c r="D25" s="3"/>
      <c r="E25" s="3"/>
      <c r="F25" s="3"/>
      <c r="G25" s="3"/>
      <c r="H25" s="3"/>
      <c r="I25" s="3"/>
      <c r="J25" s="14"/>
      <c r="K25" s="3"/>
      <c r="L25" s="1"/>
    </row>
    <row r="26" spans="1:25" ht="16.5" customHeight="1" x14ac:dyDescent="0.25">
      <c r="A26" s="3"/>
      <c r="B26" s="9" t="s">
        <v>146</v>
      </c>
      <c r="C26" s="3"/>
      <c r="D26" s="3"/>
      <c r="E26" s="3"/>
      <c r="F26" s="3"/>
      <c r="G26" s="3"/>
      <c r="H26" s="53"/>
      <c r="I26" s="53"/>
      <c r="J26" s="53"/>
      <c r="K26" s="3"/>
      <c r="L26" s="1"/>
    </row>
    <row r="27" spans="1:25" ht="16.5" customHeight="1" x14ac:dyDescent="0.2">
      <c r="A27" s="3"/>
      <c r="C27" s="3"/>
      <c r="D27" s="3"/>
      <c r="E27" s="3"/>
      <c r="F27" s="3"/>
      <c r="G27" s="3"/>
      <c r="H27" s="8"/>
      <c r="I27" s="8"/>
      <c r="J27" s="17"/>
      <c r="K27" s="3"/>
      <c r="L27" s="1"/>
    </row>
    <row r="28" spans="1:25" ht="16.5" customHeight="1" x14ac:dyDescent="0.25">
      <c r="A28" s="3"/>
      <c r="B28" s="9" t="s">
        <v>32</v>
      </c>
      <c r="C28" s="3"/>
      <c r="D28" s="3"/>
      <c r="E28" s="3"/>
      <c r="F28" s="3"/>
      <c r="G28" s="3"/>
      <c r="H28" s="9" t="s">
        <v>78</v>
      </c>
      <c r="I28" s="9" t="s">
        <v>77</v>
      </c>
      <c r="J28" s="17"/>
      <c r="K28" s="3"/>
      <c r="L28" s="1"/>
      <c r="N28" s="39">
        <v>15</v>
      </c>
      <c r="O28" t="str">
        <f ca="1">OFFSET($X$1, N28, 0)</f>
        <v>Dayton</v>
      </c>
      <c r="P28">
        <f ca="1">OFFSET($X$1, N28, 1)</f>
        <v>3</v>
      </c>
      <c r="Q28" s="31">
        <f ca="1">IF(LEN(H12) = 0, TODAY(), H12 )</f>
        <v>45034</v>
      </c>
      <c r="R28">
        <f ca="1">VLOOKUP( Q28, $Q$3:$V$18, 1 + P28 )</f>
        <v>216.12</v>
      </c>
    </row>
    <row r="29" spans="1:25" ht="16.5" customHeight="1" x14ac:dyDescent="0.2">
      <c r="A29" s="3"/>
      <c r="B29" s="22"/>
      <c r="C29" s="22"/>
      <c r="D29" s="22"/>
      <c r="E29" s="22"/>
      <c r="F29" s="22"/>
      <c r="G29" s="22"/>
      <c r="H29" s="35" t="str">
        <f ca="1">"   " &amp; O29</f>
        <v xml:space="preserve">   Black Start Capable</v>
      </c>
      <c r="I29" s="8"/>
      <c r="J29" s="17"/>
      <c r="K29" s="3"/>
      <c r="L29" s="1"/>
      <c r="N29" s="39">
        <f>IF(N30 = 1, 2, 1)</f>
        <v>1</v>
      </c>
      <c r="O29" t="str">
        <f ca="1">OFFSET($N$1, N29, 0)</f>
        <v>Black Start Capable</v>
      </c>
    </row>
    <row r="30" spans="1:25" ht="16.5" customHeight="1" x14ac:dyDescent="0.2">
      <c r="A30" s="3"/>
      <c r="E30" s="3"/>
      <c r="F30" s="3"/>
      <c r="G30" s="3"/>
      <c r="H30" s="8"/>
      <c r="I30" s="8"/>
      <c r="J30" s="17"/>
      <c r="K30" s="3"/>
      <c r="L30" s="1"/>
      <c r="N30" s="39">
        <v>3</v>
      </c>
      <c r="O30" t="str">
        <f ca="1">OFFSET($AH$1, N30, 0)</f>
        <v>Combustion Turbine</v>
      </c>
      <c r="R30">
        <f ca="1">OFFSET($AH$1, N30, 1)</f>
        <v>0.02</v>
      </c>
    </row>
    <row r="31" spans="1:25" ht="16.5" customHeight="1" x14ac:dyDescent="0.25">
      <c r="A31" s="3"/>
      <c r="B31" s="9"/>
      <c r="C31" s="3"/>
      <c r="D31" s="3"/>
      <c r="E31" s="3"/>
      <c r="F31" s="3"/>
      <c r="G31" s="3"/>
      <c r="H31" s="8"/>
      <c r="I31" s="8"/>
      <c r="J31" s="17"/>
      <c r="K31" s="3"/>
      <c r="L31" s="1"/>
    </row>
    <row r="32" spans="1:25" ht="16.5" customHeight="1" x14ac:dyDescent="0.25">
      <c r="A32" s="3"/>
      <c r="B32" s="10" t="s">
        <v>107</v>
      </c>
      <c r="C32" s="3"/>
      <c r="D32" s="3"/>
      <c r="E32" s="3"/>
      <c r="F32" s="3"/>
      <c r="G32" s="3"/>
      <c r="H32" s="8"/>
      <c r="I32" s="8"/>
      <c r="J32" s="17"/>
      <c r="K32" s="3"/>
      <c r="L32" s="1"/>
    </row>
    <row r="33" spans="1:15" ht="16.5" customHeight="1" x14ac:dyDescent="0.25">
      <c r="A33" s="3"/>
      <c r="B33" s="9"/>
      <c r="C33" s="3"/>
      <c r="D33" s="3"/>
      <c r="E33" s="3"/>
      <c r="F33" s="3"/>
      <c r="G33" s="3"/>
      <c r="H33" s="8"/>
      <c r="I33" s="8"/>
      <c r="J33" s="17"/>
      <c r="K33" s="3"/>
      <c r="L33" s="1"/>
    </row>
    <row r="34" spans="1:15" ht="16.5" customHeight="1" x14ac:dyDescent="0.25">
      <c r="A34" s="3"/>
      <c r="B34" s="9" t="s">
        <v>109</v>
      </c>
      <c r="C34" s="3"/>
      <c r="D34" s="3"/>
      <c r="E34" s="3"/>
      <c r="F34" s="3"/>
      <c r="G34" s="3"/>
      <c r="H34" s="62"/>
      <c r="I34" s="62"/>
      <c r="J34" s="16" t="s">
        <v>2</v>
      </c>
      <c r="K34" s="3"/>
      <c r="L34" s="1"/>
      <c r="N34" s="39">
        <f>IF(LEN(H34)=0,0,IF(O30="Hydroelectric", MIN(100,H34), MIN(50,H34)))</f>
        <v>0</v>
      </c>
      <c r="O34" s="24" t="s">
        <v>2</v>
      </c>
    </row>
    <row r="35" spans="1:15" ht="16.5" customHeight="1" x14ac:dyDescent="0.2">
      <c r="A35" s="3"/>
      <c r="B35" s="33" t="s">
        <v>110</v>
      </c>
      <c r="C35" s="3"/>
      <c r="D35" s="3"/>
      <c r="E35" s="3"/>
      <c r="F35" s="3"/>
      <c r="G35" s="3"/>
      <c r="H35" s="41"/>
      <c r="I35" s="41"/>
      <c r="J35" s="17"/>
      <c r="K35" s="3"/>
      <c r="L35" s="1"/>
      <c r="O35" s="24"/>
    </row>
    <row r="36" spans="1:15" ht="16.5" customHeight="1" x14ac:dyDescent="0.2">
      <c r="A36" s="3"/>
      <c r="B36" s="6"/>
      <c r="C36" s="3"/>
      <c r="D36" s="3"/>
      <c r="E36" s="3"/>
      <c r="F36" s="3"/>
      <c r="G36" s="3"/>
      <c r="H36" s="8"/>
      <c r="I36" s="8"/>
      <c r="J36" s="17"/>
      <c r="K36" s="3"/>
      <c r="L36" s="1"/>
    </row>
    <row r="37" spans="1:15" ht="16.5" customHeight="1" x14ac:dyDescent="0.2">
      <c r="A37" s="3"/>
      <c r="B37" s="33" t="s">
        <v>80</v>
      </c>
      <c r="C37" s="33"/>
      <c r="D37" s="33">
        <f ca="1">P28</f>
        <v>3</v>
      </c>
      <c r="E37" s="33"/>
      <c r="F37" s="33" t="str">
        <f ca="1">"COST OF NET ENTRY ($/MW-DAY) FOR " &amp; TEXT(Q28, "M/D/YYYY") &amp; ":     " &amp; TEXT(R28, "$#,##0.00")</f>
        <v>COST OF NET ENTRY ($/MW-DAY) FOR 4/18/2023:     $216.12</v>
      </c>
      <c r="G37" s="33"/>
      <c r="H37" s="33"/>
      <c r="I37" s="33"/>
      <c r="J37" s="33"/>
      <c r="K37" s="3"/>
      <c r="L37" s="1"/>
    </row>
    <row r="38" spans="1:15" ht="16.5" customHeight="1" x14ac:dyDescent="0.2">
      <c r="A38" s="3"/>
      <c r="B38" s="33"/>
      <c r="C38" s="33"/>
      <c r="D38" s="33"/>
      <c r="E38" s="33"/>
      <c r="F38" s="33"/>
      <c r="G38" s="33"/>
      <c r="H38" s="33"/>
      <c r="I38" s="33"/>
      <c r="J38" s="33"/>
      <c r="K38" s="3"/>
      <c r="L38" s="1"/>
    </row>
    <row r="39" spans="1:15" ht="16.5" customHeight="1" x14ac:dyDescent="0.2">
      <c r="A39" s="3"/>
      <c r="B39" s="33" t="str">
        <f ca="1">"BASE FORMULA RATE = (" &amp; TEXT(R28, "$#,##0.00") &amp; " $/MW-DAY) x (365 DAYS/YEAR) x (" &amp; N34 &amp; " MW) x (" &amp; TEXT(R30, "0.00") &amp; ") = "</f>
        <v xml:space="preserve">BASE FORMULA RATE = ($216.12 $/MW-DAY) x (365 DAYS/YEAR) x (0 MW) x (0.02) = </v>
      </c>
      <c r="C39" s="33"/>
      <c r="D39" s="33"/>
      <c r="E39" s="33"/>
      <c r="F39" s="33"/>
      <c r="G39" s="33"/>
      <c r="H39" s="34"/>
      <c r="I39" s="36">
        <f ca="1">N39</f>
        <v>0</v>
      </c>
      <c r="J39" s="17" t="s">
        <v>5</v>
      </c>
      <c r="K39" s="3"/>
      <c r="L39" s="1"/>
      <c r="N39" s="39">
        <f ca="1">R28 * N34 * R30 * 365</f>
        <v>0</v>
      </c>
    </row>
    <row r="40" spans="1:15" ht="16.5" customHeight="1" x14ac:dyDescent="0.2">
      <c r="A40" s="3"/>
      <c r="B40" s="6"/>
      <c r="C40" s="3"/>
      <c r="D40" s="3"/>
      <c r="E40" s="3"/>
      <c r="F40" s="3"/>
      <c r="G40" s="3"/>
      <c r="H40" s="8"/>
      <c r="I40" s="8"/>
      <c r="J40" s="17"/>
      <c r="K40" s="3"/>
      <c r="L40" s="1"/>
    </row>
    <row r="41" spans="1:15" ht="16.5" customHeight="1" x14ac:dyDescent="0.2">
      <c r="A41" s="3"/>
      <c r="B41" s="8"/>
      <c r="C41" s="8"/>
      <c r="D41" s="8"/>
      <c r="E41" s="8"/>
      <c r="F41" s="8"/>
      <c r="G41" s="8"/>
      <c r="H41" s="8"/>
      <c r="I41" s="8"/>
      <c r="J41" s="8"/>
      <c r="K41" s="8"/>
      <c r="L41" s="1"/>
    </row>
    <row r="42" spans="1:15" ht="16.5" customHeight="1" x14ac:dyDescent="0.25">
      <c r="A42" s="3"/>
      <c r="B42" s="9" t="s">
        <v>108</v>
      </c>
      <c r="C42" s="3"/>
      <c r="D42" s="3"/>
      <c r="E42" s="3"/>
      <c r="F42" s="3"/>
      <c r="G42" s="3"/>
      <c r="H42" s="3"/>
      <c r="I42" s="3"/>
      <c r="J42" s="3"/>
      <c r="K42" s="14"/>
      <c r="L42" s="1"/>
    </row>
    <row r="43" spans="1:15" ht="16.5" customHeight="1" x14ac:dyDescent="0.2">
      <c r="A43" s="3"/>
      <c r="C43" s="3"/>
      <c r="D43" s="3"/>
      <c r="E43" s="3"/>
      <c r="F43" s="3"/>
      <c r="G43" s="3"/>
      <c r="H43" s="3"/>
      <c r="I43" s="3"/>
      <c r="J43" s="3"/>
      <c r="K43" s="14"/>
      <c r="L43" s="1"/>
    </row>
    <row r="44" spans="1:15" ht="16.5" customHeight="1" x14ac:dyDescent="0.25">
      <c r="A44" s="3"/>
      <c r="B44" s="9" t="s">
        <v>98</v>
      </c>
      <c r="C44" s="3"/>
      <c r="D44" s="3"/>
      <c r="E44" s="3"/>
      <c r="F44" s="3"/>
      <c r="G44" s="3"/>
      <c r="H44" s="8"/>
      <c r="I44" s="8"/>
      <c r="J44" s="8"/>
      <c r="K44" s="17"/>
      <c r="L44" s="1"/>
    </row>
    <row r="45" spans="1:15" ht="16.5" customHeight="1" x14ac:dyDescent="0.2">
      <c r="A45" s="3"/>
      <c r="C45" s="3"/>
      <c r="D45" s="3"/>
      <c r="E45" s="3"/>
      <c r="F45" s="3"/>
      <c r="G45" s="3"/>
      <c r="H45" s="3"/>
      <c r="I45" s="3"/>
      <c r="J45" s="3"/>
      <c r="K45" s="14"/>
      <c r="L45" s="1"/>
    </row>
    <row r="46" spans="1:15" ht="16.5" customHeight="1" x14ac:dyDescent="0.2">
      <c r="A46" s="3"/>
      <c r="B46" s="11"/>
      <c r="C46" s="11" t="s">
        <v>23</v>
      </c>
      <c r="D46" s="11"/>
      <c r="E46" s="3"/>
      <c r="F46" s="3"/>
      <c r="G46" s="62"/>
      <c r="H46" s="62"/>
      <c r="I46" s="62"/>
      <c r="J46" s="16" t="s">
        <v>5</v>
      </c>
      <c r="K46" s="40"/>
      <c r="M46" s="39"/>
      <c r="N46">
        <f>G46</f>
        <v>0</v>
      </c>
    </row>
    <row r="47" spans="1:15" ht="16.5" customHeight="1" x14ac:dyDescent="0.2">
      <c r="A47" s="3"/>
      <c r="C47" s="3"/>
      <c r="D47" s="3"/>
      <c r="E47" s="3"/>
      <c r="F47" s="3"/>
      <c r="G47" s="3"/>
      <c r="H47" s="3"/>
      <c r="I47" s="3"/>
      <c r="J47" s="14"/>
      <c r="K47" s="40"/>
      <c r="M47" s="39"/>
      <c r="N47"/>
    </row>
    <row r="48" spans="1:15" ht="16.5" customHeight="1" x14ac:dyDescent="0.2">
      <c r="A48" s="3"/>
      <c r="B48" s="11"/>
      <c r="C48" s="11" t="s">
        <v>24</v>
      </c>
      <c r="D48" s="11"/>
      <c r="E48" s="3"/>
      <c r="F48" s="3"/>
      <c r="G48" s="62"/>
      <c r="H48" s="62"/>
      <c r="I48" s="62"/>
      <c r="J48" s="16" t="s">
        <v>5</v>
      </c>
      <c r="K48" s="40"/>
      <c r="M48" s="39"/>
      <c r="N48">
        <f>G48</f>
        <v>0</v>
      </c>
    </row>
    <row r="49" spans="1:14" ht="16.5" customHeight="1" x14ac:dyDescent="0.2">
      <c r="A49" s="3"/>
      <c r="C49" s="3"/>
      <c r="D49" s="3"/>
      <c r="E49" s="3"/>
      <c r="F49" s="3"/>
      <c r="G49" s="3"/>
      <c r="H49" s="3"/>
      <c r="I49" s="3"/>
      <c r="J49" s="14"/>
      <c r="K49" s="40"/>
      <c r="M49" s="39"/>
      <c r="N49"/>
    </row>
    <row r="50" spans="1:14" ht="16.5" customHeight="1" x14ac:dyDescent="0.2">
      <c r="A50" s="3"/>
      <c r="B50" s="11"/>
      <c r="C50" s="11" t="s">
        <v>25</v>
      </c>
      <c r="D50" s="11"/>
      <c r="E50" s="3"/>
      <c r="F50" s="3"/>
      <c r="G50" s="62"/>
      <c r="H50" s="62"/>
      <c r="I50" s="62"/>
      <c r="J50" s="16" t="s">
        <v>5</v>
      </c>
      <c r="K50" s="40"/>
      <c r="M50" s="39"/>
      <c r="N50">
        <f>G50</f>
        <v>0</v>
      </c>
    </row>
    <row r="51" spans="1:14" ht="16.5" customHeight="1" x14ac:dyDescent="0.2">
      <c r="A51" s="3"/>
      <c r="B51" s="11"/>
      <c r="C51" s="11"/>
      <c r="D51" s="11"/>
      <c r="E51" s="3"/>
      <c r="F51" s="3"/>
      <c r="G51" s="8"/>
      <c r="H51" s="8"/>
      <c r="I51" s="8"/>
      <c r="J51" s="17"/>
      <c r="K51" s="40"/>
      <c r="M51" s="39"/>
      <c r="N51"/>
    </row>
    <row r="52" spans="1:14" ht="16.5" customHeight="1" x14ac:dyDescent="0.2">
      <c r="A52" s="3"/>
      <c r="B52" s="11"/>
      <c r="C52" s="3" t="s">
        <v>30</v>
      </c>
      <c r="D52" s="11"/>
      <c r="E52" s="3"/>
      <c r="F52" s="3"/>
      <c r="G52" s="64">
        <f>N52</f>
        <v>0</v>
      </c>
      <c r="H52" s="64"/>
      <c r="I52" s="64"/>
      <c r="J52" s="16" t="s">
        <v>5</v>
      </c>
      <c r="K52" s="40"/>
      <c r="M52" s="39"/>
      <c r="N52">
        <f>SUM(N46,N48,N50)</f>
        <v>0</v>
      </c>
    </row>
    <row r="53" spans="1:14" ht="16.5" customHeight="1" x14ac:dyDescent="0.2">
      <c r="A53" s="3"/>
      <c r="B53" s="11"/>
      <c r="C53" s="3"/>
      <c r="D53" s="3"/>
      <c r="E53" s="3"/>
      <c r="F53" s="3"/>
      <c r="G53" s="3"/>
      <c r="H53" s="22"/>
      <c r="I53" s="22"/>
      <c r="J53" s="22"/>
      <c r="K53" s="17"/>
      <c r="L53" s="1"/>
    </row>
    <row r="54" spans="1:14" ht="16.5" customHeight="1" x14ac:dyDescent="0.25">
      <c r="A54" s="3"/>
      <c r="B54" s="9" t="s">
        <v>106</v>
      </c>
      <c r="C54" s="3"/>
      <c r="D54" s="3"/>
      <c r="E54" s="3"/>
      <c r="F54" s="3"/>
      <c r="G54" s="3"/>
      <c r="H54" s="60"/>
      <c r="I54" s="60"/>
      <c r="J54" s="60"/>
      <c r="K54" s="40"/>
      <c r="M54" s="39"/>
      <c r="N54">
        <f>H54</f>
        <v>0</v>
      </c>
    </row>
    <row r="55" spans="1:14" ht="16.5" customHeight="1" x14ac:dyDescent="0.25">
      <c r="A55" s="3"/>
      <c r="B55" s="9"/>
      <c r="C55" s="3"/>
      <c r="D55" s="3"/>
      <c r="E55" s="3"/>
      <c r="F55" s="3"/>
      <c r="G55" s="3"/>
      <c r="H55" s="8"/>
      <c r="I55" s="8"/>
      <c r="J55" s="17"/>
      <c r="K55" s="40"/>
      <c r="M55" s="39"/>
      <c r="N55"/>
    </row>
    <row r="56" spans="1:14" ht="16.5" customHeight="1" x14ac:dyDescent="0.25">
      <c r="A56" s="3"/>
      <c r="B56" s="9" t="s">
        <v>104</v>
      </c>
      <c r="C56" s="3"/>
      <c r="D56" s="3"/>
      <c r="E56" s="3"/>
      <c r="F56" s="3"/>
      <c r="G56" s="3"/>
      <c r="H56" s="61"/>
      <c r="I56" s="61"/>
      <c r="J56" s="16" t="s">
        <v>28</v>
      </c>
      <c r="K56" s="40"/>
      <c r="M56" s="39"/>
      <c r="N56"/>
    </row>
    <row r="57" spans="1:14" ht="16.5" customHeight="1" x14ac:dyDescent="0.25">
      <c r="A57" s="3"/>
      <c r="B57" s="9"/>
      <c r="C57" s="3"/>
      <c r="D57" s="3"/>
      <c r="E57" s="3"/>
      <c r="F57" s="3"/>
      <c r="G57" s="3"/>
      <c r="H57" s="8"/>
      <c r="I57" s="8"/>
      <c r="J57" s="17"/>
      <c r="K57" s="40"/>
      <c r="M57" s="39"/>
      <c r="N57"/>
    </row>
    <row r="58" spans="1:14" ht="16.5" customHeight="1" x14ac:dyDescent="0.25">
      <c r="A58" s="3"/>
      <c r="B58" s="9" t="s">
        <v>153</v>
      </c>
      <c r="C58" s="3"/>
      <c r="D58" s="3"/>
      <c r="E58" s="3"/>
      <c r="F58" s="3"/>
      <c r="G58" s="3"/>
      <c r="H58" s="56"/>
      <c r="I58" s="56"/>
      <c r="J58" s="17"/>
      <c r="K58" s="40"/>
      <c r="M58" s="39"/>
      <c r="N58"/>
    </row>
    <row r="59" spans="1:14" ht="16.5" customHeight="1" x14ac:dyDescent="0.25">
      <c r="A59" s="3"/>
      <c r="B59" s="9"/>
      <c r="C59" s="3"/>
      <c r="D59" s="3"/>
      <c r="E59" s="3"/>
      <c r="F59" s="3"/>
      <c r="G59" s="3"/>
      <c r="H59" s="8"/>
      <c r="I59" s="8"/>
      <c r="J59" s="17"/>
      <c r="K59" s="40"/>
      <c r="M59" s="39"/>
      <c r="N59"/>
    </row>
    <row r="60" spans="1:14" ht="16.5" customHeight="1" x14ac:dyDescent="0.25">
      <c r="A60" s="3"/>
      <c r="B60" s="9" t="s">
        <v>105</v>
      </c>
      <c r="C60" s="3"/>
      <c r="D60" s="3"/>
      <c r="E60" s="3"/>
      <c r="F60" s="3"/>
      <c r="G60" s="3"/>
      <c r="H60" s="61"/>
      <c r="I60" s="61"/>
      <c r="J60" s="16" t="s">
        <v>28</v>
      </c>
      <c r="K60" s="40"/>
      <c r="M60" s="39"/>
      <c r="N60"/>
    </row>
    <row r="61" spans="1:14" ht="16.5" customHeight="1" x14ac:dyDescent="0.25">
      <c r="A61" s="3"/>
      <c r="B61" s="9"/>
      <c r="C61" s="3"/>
      <c r="D61" s="3"/>
      <c r="E61" s="3"/>
      <c r="F61" s="3"/>
      <c r="G61" s="3"/>
      <c r="H61" s="8"/>
      <c r="I61" s="8"/>
      <c r="J61" s="17"/>
      <c r="K61" s="40"/>
      <c r="M61" s="39"/>
      <c r="N61"/>
    </row>
    <row r="62" spans="1:14" ht="16.5" customHeight="1" x14ac:dyDescent="0.2">
      <c r="A62" s="3"/>
      <c r="B62" s="3" t="str">
        <f>"NERC-CIP RECOVERY = ( " &amp; TEXT(N52, "$#,##0.00") &amp; "  ) x ( " &amp; N54 &amp;"  )  = "</f>
        <v xml:space="preserve">NERC-CIP RECOVERY = ( $0.00  ) x ( 0  )  = </v>
      </c>
      <c r="C62" s="3"/>
      <c r="D62" s="3"/>
      <c r="E62" s="3"/>
      <c r="F62" s="3"/>
      <c r="G62" s="3"/>
      <c r="H62" s="8"/>
      <c r="I62" s="42">
        <f>N62</f>
        <v>0</v>
      </c>
      <c r="J62" s="17" t="s">
        <v>5</v>
      </c>
      <c r="K62" s="40"/>
      <c r="M62" s="39"/>
      <c r="N62">
        <f>N54*N52</f>
        <v>0</v>
      </c>
    </row>
    <row r="63" spans="1:14" ht="16.5" customHeight="1" x14ac:dyDescent="0.2">
      <c r="A63" s="3"/>
      <c r="B63" s="8"/>
      <c r="C63" s="8"/>
      <c r="D63" s="8"/>
      <c r="E63" s="8"/>
      <c r="F63" s="8"/>
      <c r="G63" s="8"/>
      <c r="H63" s="8"/>
      <c r="I63" s="8"/>
      <c r="J63" s="8"/>
      <c r="K63" s="40"/>
      <c r="M63" s="39"/>
      <c r="N63"/>
    </row>
    <row r="64" spans="1:14" ht="16.5" customHeight="1" x14ac:dyDescent="0.2">
      <c r="A64" s="3"/>
      <c r="B64" s="6"/>
      <c r="C64" s="3"/>
      <c r="D64" s="3"/>
      <c r="E64" s="3"/>
      <c r="F64" s="3"/>
      <c r="G64" s="3"/>
      <c r="H64" s="8"/>
      <c r="I64" s="8"/>
      <c r="J64" s="17"/>
      <c r="K64" s="3"/>
      <c r="L64" s="1"/>
    </row>
    <row r="65" spans="1:12" ht="16.5" customHeight="1" x14ac:dyDescent="0.25">
      <c r="A65" s="3"/>
      <c r="B65" s="10" t="s">
        <v>99</v>
      </c>
      <c r="C65" s="3"/>
      <c r="D65" s="3"/>
      <c r="E65" s="3"/>
      <c r="F65" s="3"/>
      <c r="G65" s="3"/>
      <c r="H65" s="8"/>
      <c r="I65" s="8"/>
      <c r="J65" s="17"/>
      <c r="K65" s="3"/>
      <c r="L65" s="1"/>
    </row>
    <row r="66" spans="1:12" ht="16.5" customHeight="1" x14ac:dyDescent="0.2">
      <c r="A66" s="3"/>
      <c r="B66" s="6"/>
      <c r="C66" s="3"/>
      <c r="D66" s="3"/>
      <c r="E66" s="3"/>
      <c r="F66" s="3"/>
      <c r="G66" s="3"/>
      <c r="H66" s="8"/>
      <c r="I66" s="8"/>
      <c r="J66" s="17"/>
      <c r="K66" s="3"/>
      <c r="L66" s="1"/>
    </row>
    <row r="67" spans="1:12" ht="16.5" customHeight="1" x14ac:dyDescent="0.25">
      <c r="A67" s="3"/>
      <c r="B67" s="9" t="s">
        <v>1</v>
      </c>
      <c r="C67" s="3"/>
      <c r="D67" s="3"/>
      <c r="E67" s="3"/>
      <c r="F67" s="3"/>
      <c r="G67" s="3"/>
      <c r="H67" s="52"/>
      <c r="I67" s="53"/>
      <c r="J67" s="16" t="s">
        <v>5</v>
      </c>
      <c r="K67" s="3"/>
      <c r="L67" s="1"/>
    </row>
    <row r="68" spans="1:12" ht="16.5" customHeight="1" x14ac:dyDescent="0.2">
      <c r="A68" s="3"/>
      <c r="B68" s="6" t="s">
        <v>31</v>
      </c>
      <c r="C68" s="3"/>
      <c r="D68" s="3"/>
      <c r="E68" s="3"/>
      <c r="F68" s="3"/>
      <c r="G68" s="3"/>
      <c r="H68" s="8"/>
      <c r="I68" s="8"/>
      <c r="J68" s="17"/>
      <c r="K68" s="3"/>
      <c r="L68" s="1"/>
    </row>
    <row r="69" spans="1:12" ht="15" x14ac:dyDescent="0.2">
      <c r="A69" s="3"/>
      <c r="B69" s="3"/>
      <c r="C69" s="3"/>
      <c r="D69" s="3"/>
      <c r="E69" s="3"/>
      <c r="F69" s="3"/>
      <c r="G69" s="3"/>
      <c r="H69" s="8"/>
      <c r="I69" s="8"/>
      <c r="J69" s="17"/>
      <c r="K69" s="3"/>
    </row>
    <row r="70" spans="1:12" ht="15.75" x14ac:dyDescent="0.25">
      <c r="A70" s="3"/>
      <c r="B70" s="9" t="s">
        <v>83</v>
      </c>
      <c r="C70" s="3"/>
      <c r="D70" s="3"/>
      <c r="E70" s="3"/>
      <c r="F70" s="3"/>
      <c r="G70" s="3"/>
      <c r="H70" s="53">
        <v>0.01</v>
      </c>
      <c r="I70" s="53"/>
      <c r="J70" s="17"/>
      <c r="K70" s="3"/>
    </row>
    <row r="71" spans="1:12" ht="15" x14ac:dyDescent="0.2">
      <c r="A71" s="3"/>
      <c r="B71" s="33"/>
      <c r="C71" s="33"/>
      <c r="D71" s="33"/>
      <c r="E71" s="33"/>
      <c r="F71" s="33"/>
      <c r="G71" s="33"/>
      <c r="H71" s="34"/>
      <c r="I71" s="34"/>
      <c r="J71" s="17"/>
      <c r="K71" s="3"/>
    </row>
    <row r="72" spans="1:12" ht="16.5" customHeight="1" x14ac:dyDescent="0.2">
      <c r="A72" s="3"/>
      <c r="B72" s="33" t="s">
        <v>84</v>
      </c>
      <c r="C72" s="33"/>
      <c r="D72" s="33"/>
      <c r="E72" s="33"/>
      <c r="F72" s="33"/>
      <c r="G72" s="33"/>
      <c r="H72" s="34"/>
      <c r="I72" s="36">
        <f>IF(N30 = 1, 0, H67 * H70 )</f>
        <v>0</v>
      </c>
      <c r="J72" s="17" t="s">
        <v>5</v>
      </c>
      <c r="K72" s="3"/>
      <c r="L72" s="1"/>
    </row>
    <row r="73" spans="1:12" ht="16.5" customHeight="1" x14ac:dyDescent="0.2">
      <c r="A73" s="3"/>
      <c r="C73" s="3"/>
      <c r="D73" s="3"/>
      <c r="E73" s="3"/>
      <c r="F73" s="3"/>
      <c r="G73" s="3"/>
      <c r="H73" s="8"/>
      <c r="J73" s="17"/>
      <c r="K73" s="3"/>
      <c r="L73" s="1"/>
    </row>
    <row r="74" spans="1:12" ht="16.5" customHeight="1" x14ac:dyDescent="0.2">
      <c r="A74" s="3"/>
      <c r="C74" s="3"/>
      <c r="D74" s="3"/>
      <c r="E74" s="3"/>
      <c r="F74" s="3"/>
      <c r="G74" s="3"/>
      <c r="H74" s="8"/>
      <c r="J74" s="17"/>
      <c r="K74" s="3"/>
      <c r="L74" s="1"/>
    </row>
    <row r="75" spans="1:12" ht="16.5" customHeight="1" x14ac:dyDescent="0.25">
      <c r="A75" s="3"/>
      <c r="B75" s="10" t="s">
        <v>100</v>
      </c>
      <c r="C75" s="3"/>
      <c r="D75" s="3"/>
      <c r="E75" s="3"/>
      <c r="F75" s="3"/>
      <c r="G75" s="3"/>
      <c r="H75" s="8"/>
      <c r="I75" s="8"/>
      <c r="J75" s="17"/>
      <c r="K75" s="3"/>
      <c r="L75" s="1"/>
    </row>
    <row r="76" spans="1:12" ht="16.5" customHeight="1" x14ac:dyDescent="0.2">
      <c r="A76" s="3"/>
      <c r="C76" s="3"/>
      <c r="D76" s="3"/>
      <c r="E76" s="3"/>
      <c r="F76" s="3"/>
      <c r="G76" s="3"/>
      <c r="H76" s="8"/>
      <c r="I76" s="8"/>
      <c r="J76" s="17"/>
      <c r="K76" s="3"/>
      <c r="L76" s="1"/>
    </row>
    <row r="77" spans="1:12" ht="16.5" customHeight="1" x14ac:dyDescent="0.2">
      <c r="A77" s="3"/>
      <c r="B77" s="33" t="s">
        <v>85</v>
      </c>
      <c r="C77" s="3"/>
      <c r="D77" s="3"/>
      <c r="E77" s="3"/>
      <c r="F77" s="3"/>
      <c r="G77" s="3"/>
      <c r="H77" s="8"/>
      <c r="I77" s="36">
        <v>3750</v>
      </c>
      <c r="J77" s="17" t="s">
        <v>5</v>
      </c>
      <c r="K77" s="3"/>
      <c r="L77" s="1"/>
    </row>
    <row r="78" spans="1:12" ht="15" x14ac:dyDescent="0.2">
      <c r="A78" s="3"/>
      <c r="C78" s="3"/>
      <c r="D78" s="3"/>
      <c r="E78" s="3"/>
      <c r="F78" s="3"/>
      <c r="G78" s="3"/>
      <c r="H78" s="8"/>
      <c r="I78" s="8"/>
      <c r="J78" s="17"/>
      <c r="K78" s="3"/>
      <c r="L78" s="1"/>
    </row>
    <row r="79" spans="1:12" ht="16.5" customHeight="1" x14ac:dyDescent="0.25">
      <c r="A79" s="3"/>
      <c r="B79" s="9" t="s">
        <v>86</v>
      </c>
      <c r="C79" s="3"/>
      <c r="D79" s="3"/>
      <c r="E79" s="3"/>
      <c r="F79" s="3"/>
      <c r="G79" s="3"/>
      <c r="H79" s="53">
        <v>1</v>
      </c>
      <c r="I79" s="53"/>
      <c r="J79" s="17"/>
      <c r="K79" s="3"/>
      <c r="L79" s="1"/>
    </row>
    <row r="80" spans="1:12" ht="16.5" customHeight="1" x14ac:dyDescent="0.2">
      <c r="A80" s="3"/>
      <c r="C80" s="3"/>
      <c r="D80" s="3"/>
      <c r="E80" s="3"/>
      <c r="F80" s="3"/>
      <c r="G80" s="3"/>
      <c r="H80" s="8"/>
      <c r="I80" s="8"/>
      <c r="J80" s="17"/>
      <c r="K80" s="3"/>
      <c r="L80" s="1"/>
    </row>
    <row r="81" spans="1:39" s="39" customFormat="1" ht="16.5" customHeight="1" x14ac:dyDescent="0.2">
      <c r="A81" s="3"/>
      <c r="B81" s="33" t="s">
        <v>87</v>
      </c>
      <c r="C81" s="3"/>
      <c r="D81" s="3"/>
      <c r="E81" s="3"/>
      <c r="F81" s="3"/>
      <c r="G81" s="3"/>
      <c r="H81" s="8"/>
      <c r="I81" s="36">
        <f>I77 / H79</f>
        <v>3750</v>
      </c>
      <c r="J81" s="17" t="s">
        <v>5</v>
      </c>
      <c r="K81" s="3"/>
      <c r="L81" s="1"/>
      <c r="M81" s="3"/>
      <c r="O81"/>
      <c r="P81"/>
      <c r="Q81"/>
      <c r="R81"/>
      <c r="S81"/>
      <c r="T81"/>
      <c r="U81"/>
      <c r="V81"/>
      <c r="W81"/>
      <c r="X81"/>
      <c r="Y81"/>
      <c r="Z81"/>
      <c r="AA81"/>
      <c r="AB81"/>
      <c r="AC81"/>
      <c r="AD81"/>
      <c r="AE81"/>
      <c r="AF81"/>
      <c r="AG81"/>
      <c r="AH81"/>
      <c r="AI81"/>
      <c r="AJ81"/>
      <c r="AK81"/>
      <c r="AL81"/>
      <c r="AM81"/>
    </row>
    <row r="82" spans="1:39" s="39" customFormat="1" ht="16.5" customHeight="1" x14ac:dyDescent="0.2">
      <c r="A82" s="3"/>
      <c r="B82"/>
      <c r="C82" s="3"/>
      <c r="D82" s="3"/>
      <c r="E82" s="3"/>
      <c r="F82" s="3"/>
      <c r="G82" s="3"/>
      <c r="H82" s="8"/>
      <c r="I82" s="8"/>
      <c r="J82" s="17"/>
      <c r="K82" s="3"/>
      <c r="L82" s="1"/>
      <c r="M82" s="3"/>
      <c r="O82"/>
      <c r="P82"/>
      <c r="Q82"/>
      <c r="R82"/>
      <c r="S82"/>
      <c r="T82"/>
      <c r="U82"/>
      <c r="V82"/>
      <c r="W82"/>
      <c r="X82"/>
      <c r="Y82"/>
      <c r="Z82"/>
      <c r="AA82"/>
      <c r="AB82"/>
      <c r="AC82"/>
      <c r="AD82"/>
      <c r="AE82"/>
      <c r="AF82"/>
      <c r="AG82"/>
      <c r="AH82"/>
      <c r="AI82"/>
      <c r="AJ82"/>
      <c r="AK82"/>
      <c r="AL82"/>
      <c r="AM82"/>
    </row>
    <row r="83" spans="1:39" s="39" customFormat="1" ht="16.5" customHeight="1" x14ac:dyDescent="0.2">
      <c r="A83" s="3"/>
      <c r="B83"/>
      <c r="C83" s="3"/>
      <c r="D83" s="3"/>
      <c r="E83" s="3"/>
      <c r="F83" s="3"/>
      <c r="G83" s="3"/>
      <c r="H83" s="8"/>
      <c r="I83" s="8"/>
      <c r="J83" s="17"/>
      <c r="K83" s="3"/>
      <c r="L83" s="1"/>
      <c r="M83" s="3"/>
      <c r="O83"/>
      <c r="P83"/>
      <c r="Q83"/>
      <c r="R83"/>
      <c r="S83"/>
      <c r="T83"/>
      <c r="U83"/>
      <c r="V83"/>
      <c r="W83"/>
      <c r="X83"/>
      <c r="Y83"/>
      <c r="Z83"/>
      <c r="AA83"/>
      <c r="AB83"/>
      <c r="AC83"/>
      <c r="AD83"/>
      <c r="AE83"/>
      <c r="AF83"/>
      <c r="AG83"/>
      <c r="AH83"/>
      <c r="AI83"/>
      <c r="AJ83"/>
      <c r="AK83"/>
      <c r="AL83"/>
      <c r="AM83"/>
    </row>
    <row r="84" spans="1:39" s="39" customFormat="1" ht="16.5" customHeight="1" x14ac:dyDescent="0.25">
      <c r="A84" s="3"/>
      <c r="B84" s="10" t="s">
        <v>101</v>
      </c>
      <c r="C84" s="3"/>
      <c r="D84" s="3"/>
      <c r="E84" s="3"/>
      <c r="F84" s="3"/>
      <c r="G84" s="3"/>
      <c r="H84" s="8"/>
      <c r="I84" s="8"/>
      <c r="J84" s="17"/>
      <c r="K84" s="3"/>
      <c r="L84" s="1"/>
      <c r="M84" s="3"/>
      <c r="O84"/>
      <c r="P84"/>
      <c r="Q84"/>
      <c r="R84"/>
      <c r="S84"/>
      <c r="T84"/>
      <c r="U84"/>
      <c r="V84"/>
      <c r="W84"/>
      <c r="X84"/>
      <c r="Y84"/>
      <c r="Z84"/>
      <c r="AA84"/>
      <c r="AB84"/>
      <c r="AC84"/>
      <c r="AD84"/>
      <c r="AE84"/>
      <c r="AF84"/>
      <c r="AG84"/>
      <c r="AH84"/>
      <c r="AI84"/>
      <c r="AJ84"/>
      <c r="AK84"/>
      <c r="AL84"/>
      <c r="AM84"/>
    </row>
    <row r="85" spans="1:39" s="39" customFormat="1" ht="16.5" customHeight="1" x14ac:dyDescent="0.2">
      <c r="A85" s="3"/>
      <c r="B85"/>
      <c r="C85" s="3"/>
      <c r="D85" s="3"/>
      <c r="E85" s="3"/>
      <c r="F85" s="3"/>
      <c r="G85" s="3"/>
      <c r="H85" s="8"/>
      <c r="I85" s="8"/>
      <c r="J85" s="17"/>
      <c r="K85" s="3"/>
      <c r="L85" s="1"/>
      <c r="M85"/>
      <c r="O85"/>
      <c r="P85"/>
      <c r="Q85"/>
      <c r="R85"/>
      <c r="S85"/>
      <c r="T85"/>
      <c r="U85"/>
      <c r="V85"/>
      <c r="W85"/>
      <c r="X85"/>
      <c r="Y85"/>
      <c r="Z85"/>
      <c r="AA85"/>
      <c r="AB85"/>
      <c r="AC85"/>
      <c r="AD85"/>
      <c r="AE85"/>
      <c r="AF85"/>
      <c r="AG85"/>
      <c r="AH85"/>
      <c r="AI85"/>
      <c r="AJ85"/>
      <c r="AK85"/>
      <c r="AL85"/>
      <c r="AM85"/>
    </row>
    <row r="86" spans="1:39" s="39" customFormat="1" ht="16.5" customHeight="1" x14ac:dyDescent="0.25">
      <c r="A86" s="3"/>
      <c r="B86" s="9" t="s">
        <v>152</v>
      </c>
      <c r="C86" s="3"/>
      <c r="D86" s="3"/>
      <c r="E86" s="3"/>
      <c r="F86" s="3"/>
      <c r="G86" s="3"/>
      <c r="H86" s="53"/>
      <c r="I86" s="53"/>
      <c r="J86" s="16" t="s">
        <v>37</v>
      </c>
      <c r="K86" s="3"/>
      <c r="L86" s="1"/>
      <c r="M86"/>
      <c r="O86"/>
      <c r="P86"/>
      <c r="Q86"/>
      <c r="R86"/>
      <c r="S86"/>
      <c r="T86"/>
      <c r="U86"/>
      <c r="V86"/>
      <c r="W86"/>
      <c r="X86"/>
      <c r="Y86"/>
      <c r="Z86"/>
      <c r="AA86"/>
      <c r="AB86"/>
      <c r="AC86"/>
      <c r="AD86"/>
      <c r="AE86"/>
      <c r="AF86"/>
      <c r="AG86"/>
      <c r="AH86"/>
      <c r="AI86"/>
      <c r="AJ86"/>
      <c r="AK86"/>
      <c r="AL86"/>
      <c r="AM86"/>
    </row>
    <row r="87" spans="1:39" s="39" customFormat="1" ht="16.5" customHeight="1" x14ac:dyDescent="0.2">
      <c r="A87" s="3"/>
      <c r="B87"/>
      <c r="C87" s="3"/>
      <c r="D87" s="3"/>
      <c r="E87" s="3"/>
      <c r="F87" s="3"/>
      <c r="G87" s="3"/>
      <c r="H87" s="8"/>
      <c r="I87" s="8"/>
      <c r="J87" s="17"/>
      <c r="K87" s="3"/>
      <c r="L87" s="1"/>
      <c r="M87"/>
      <c r="O87"/>
      <c r="P87"/>
      <c r="Q87"/>
      <c r="R87"/>
      <c r="S87"/>
      <c r="T87"/>
      <c r="U87"/>
      <c r="V87"/>
      <c r="W87"/>
      <c r="X87"/>
      <c r="Y87"/>
      <c r="Z87"/>
      <c r="AA87"/>
      <c r="AB87"/>
      <c r="AC87"/>
      <c r="AD87"/>
      <c r="AE87"/>
      <c r="AF87"/>
      <c r="AG87"/>
      <c r="AH87"/>
      <c r="AI87"/>
      <c r="AJ87"/>
      <c r="AK87"/>
      <c r="AL87"/>
      <c r="AM87"/>
    </row>
    <row r="88" spans="1:39" ht="16.5" customHeight="1" x14ac:dyDescent="0.3">
      <c r="A88" s="3"/>
      <c r="B88" s="9" t="s">
        <v>147</v>
      </c>
      <c r="C88" s="3"/>
      <c r="D88" s="3"/>
      <c r="E88" s="3"/>
      <c r="F88" s="3"/>
      <c r="G88" s="3"/>
      <c r="H88" s="58">
        <f>M88</f>
        <v>0</v>
      </c>
      <c r="I88" s="58"/>
      <c r="J88" s="16" t="s">
        <v>37</v>
      </c>
      <c r="K88" s="3"/>
      <c r="L88" s="1"/>
      <c r="M88">
        <f>IFERROR(ROUND(H91*((H94*H97)/(H86-H91)), 0),0)</f>
        <v>0</v>
      </c>
    </row>
    <row r="89" spans="1:39" ht="16.5" customHeight="1" x14ac:dyDescent="0.2">
      <c r="A89" s="3"/>
      <c r="B89" s="6" t="s">
        <v>148</v>
      </c>
      <c r="C89" s="3"/>
      <c r="D89" s="3"/>
      <c r="E89" s="3"/>
      <c r="F89" s="3"/>
      <c r="G89" s="3"/>
      <c r="H89" s="8"/>
      <c r="I89" s="8"/>
      <c r="J89" s="17"/>
      <c r="K89" s="3"/>
      <c r="L89" s="1"/>
    </row>
    <row r="90" spans="1:39" ht="16.5" customHeight="1" x14ac:dyDescent="0.2">
      <c r="A90" s="3"/>
      <c r="B90" s="6"/>
      <c r="C90" s="3"/>
      <c r="D90" s="3"/>
      <c r="E90" s="3"/>
      <c r="F90" s="3"/>
      <c r="G90" s="3"/>
      <c r="H90" s="8"/>
      <c r="I90" s="8"/>
      <c r="J90" s="17"/>
      <c r="K90" s="3"/>
      <c r="L90" s="1"/>
    </row>
    <row r="91" spans="1:39" ht="16.5" customHeight="1" x14ac:dyDescent="0.3">
      <c r="A91" s="3"/>
      <c r="B91" s="9" t="s">
        <v>150</v>
      </c>
      <c r="C91" s="3"/>
      <c r="D91" s="3"/>
      <c r="E91" s="3"/>
      <c r="F91" s="3"/>
      <c r="G91" s="3"/>
      <c r="H91" s="53"/>
      <c r="I91" s="53"/>
      <c r="J91" s="16" t="s">
        <v>37</v>
      </c>
      <c r="K91" s="3"/>
      <c r="L91" s="1"/>
    </row>
    <row r="92" spans="1:39" ht="16.5" customHeight="1" x14ac:dyDescent="0.2">
      <c r="A92" s="3"/>
      <c r="B92" s="6" t="s">
        <v>149</v>
      </c>
      <c r="C92" s="3"/>
      <c r="D92" s="3"/>
      <c r="E92" s="3"/>
      <c r="F92" s="3"/>
      <c r="G92" s="3"/>
      <c r="K92" s="3"/>
      <c r="L92" s="1"/>
    </row>
    <row r="93" spans="1:39" s="39" customFormat="1" ht="16.5" customHeight="1" x14ac:dyDescent="0.2">
      <c r="A93" s="3"/>
      <c r="B93" s="3"/>
      <c r="C93" s="3"/>
      <c r="D93" s="3"/>
      <c r="E93" s="3"/>
      <c r="F93" s="3"/>
      <c r="G93" s="3"/>
      <c r="H93" s="8"/>
      <c r="I93" s="8"/>
      <c r="J93" s="17"/>
      <c r="K93" s="3"/>
      <c r="L93" s="1"/>
      <c r="M93"/>
      <c r="O93"/>
      <c r="P93"/>
      <c r="Q93"/>
      <c r="R93"/>
      <c r="S93"/>
      <c r="T93"/>
      <c r="U93"/>
      <c r="V93"/>
      <c r="W93"/>
      <c r="X93"/>
      <c r="Y93"/>
      <c r="Z93"/>
      <c r="AA93"/>
      <c r="AB93"/>
      <c r="AC93"/>
      <c r="AD93"/>
      <c r="AE93"/>
      <c r="AF93"/>
      <c r="AG93"/>
      <c r="AH93"/>
      <c r="AI93"/>
      <c r="AJ93"/>
      <c r="AK93"/>
      <c r="AL93"/>
      <c r="AM93"/>
    </row>
    <row r="94" spans="1:39" s="39" customFormat="1" ht="15.75" x14ac:dyDescent="0.25">
      <c r="A94" s="3"/>
      <c r="B94" s="9" t="s">
        <v>90</v>
      </c>
      <c r="C94" s="3"/>
      <c r="D94" s="3"/>
      <c r="E94" s="3"/>
      <c r="F94" s="3"/>
      <c r="G94" s="3"/>
      <c r="H94" s="53"/>
      <c r="I94" s="53"/>
      <c r="J94" s="16" t="s">
        <v>3</v>
      </c>
      <c r="K94" s="3"/>
      <c r="L94" s="1"/>
      <c r="M94"/>
      <c r="O94"/>
      <c r="P94"/>
      <c r="Q94"/>
      <c r="R94"/>
      <c r="S94"/>
      <c r="T94"/>
      <c r="U94"/>
      <c r="V94"/>
      <c r="W94"/>
      <c r="X94"/>
      <c r="Y94"/>
      <c r="Z94"/>
      <c r="AA94"/>
      <c r="AB94"/>
      <c r="AC94"/>
      <c r="AD94"/>
      <c r="AE94"/>
      <c r="AF94"/>
      <c r="AG94"/>
      <c r="AH94"/>
      <c r="AI94"/>
      <c r="AJ94"/>
      <c r="AK94"/>
      <c r="AL94"/>
      <c r="AM94"/>
    </row>
    <row r="95" spans="1:39" ht="15" x14ac:dyDescent="0.2">
      <c r="A95" s="3"/>
      <c r="B95" s="6" t="s">
        <v>7</v>
      </c>
      <c r="C95" s="3"/>
      <c r="D95" s="3"/>
      <c r="E95" s="3"/>
      <c r="F95" s="3"/>
      <c r="G95" s="3"/>
      <c r="H95" s="8"/>
      <c r="I95" s="8"/>
      <c r="J95" s="17"/>
      <c r="K95" s="3"/>
    </row>
    <row r="96" spans="1:39" ht="15" x14ac:dyDescent="0.2">
      <c r="A96" s="3"/>
      <c r="B96" s="3"/>
      <c r="C96" s="3"/>
      <c r="D96" s="3"/>
      <c r="E96" s="3"/>
      <c r="F96" s="3"/>
      <c r="G96" s="3"/>
      <c r="H96" s="8"/>
      <c r="I96" s="8"/>
      <c r="J96" s="17"/>
      <c r="K96" s="3"/>
    </row>
    <row r="97" spans="1:11" ht="15.75" x14ac:dyDescent="0.25">
      <c r="A97" s="3"/>
      <c r="B97" s="9" t="s">
        <v>93</v>
      </c>
      <c r="C97" s="3"/>
      <c r="D97" s="3"/>
      <c r="E97" s="3"/>
      <c r="F97" s="3"/>
      <c r="G97" s="3"/>
      <c r="H97" s="53"/>
      <c r="I97" s="53"/>
      <c r="J97" s="16" t="s">
        <v>94</v>
      </c>
      <c r="K97" s="3"/>
    </row>
    <row r="98" spans="1:11" ht="15" x14ac:dyDescent="0.2">
      <c r="A98" s="3"/>
      <c r="B98" s="6" t="s">
        <v>95</v>
      </c>
      <c r="C98" s="3"/>
      <c r="D98" s="3"/>
      <c r="E98" s="3"/>
      <c r="F98" s="3"/>
      <c r="G98" s="3"/>
      <c r="H98" s="8"/>
      <c r="I98" s="8"/>
      <c r="J98" s="17"/>
      <c r="K98" s="3"/>
    </row>
    <row r="99" spans="1:11" ht="15" x14ac:dyDescent="0.2">
      <c r="A99" s="3"/>
      <c r="B99" s="3"/>
      <c r="C99" s="3"/>
      <c r="D99" s="3"/>
      <c r="E99" s="3"/>
      <c r="F99" s="3"/>
      <c r="G99" s="3"/>
      <c r="H99" s="8"/>
      <c r="I99" s="8"/>
      <c r="J99" s="17"/>
      <c r="K99" s="3"/>
    </row>
    <row r="100" spans="1:11" ht="15.75" x14ac:dyDescent="0.25">
      <c r="A100" s="3"/>
      <c r="B100" s="9" t="s">
        <v>39</v>
      </c>
      <c r="C100" s="3"/>
      <c r="D100" s="3"/>
      <c r="E100" s="3"/>
      <c r="F100" s="3"/>
      <c r="G100" s="3"/>
      <c r="H100" s="53"/>
      <c r="I100" s="53"/>
      <c r="J100" s="16" t="s">
        <v>4</v>
      </c>
      <c r="K100" s="3"/>
    </row>
    <row r="101" spans="1:11" ht="15" x14ac:dyDescent="0.2">
      <c r="A101" s="3"/>
      <c r="B101" s="6" t="s">
        <v>8</v>
      </c>
      <c r="C101" s="3"/>
      <c r="D101" s="3"/>
      <c r="E101" s="3"/>
      <c r="F101" s="3"/>
      <c r="G101" s="3"/>
      <c r="H101" s="8"/>
      <c r="I101" s="8"/>
      <c r="J101" s="17"/>
      <c r="K101" s="3"/>
    </row>
    <row r="102" spans="1:11" ht="15" x14ac:dyDescent="0.2">
      <c r="A102" s="3"/>
      <c r="B102" s="3"/>
      <c r="C102" s="3"/>
      <c r="D102" s="3"/>
      <c r="E102" s="3"/>
      <c r="F102" s="3"/>
      <c r="G102" s="3"/>
      <c r="H102" s="8"/>
      <c r="I102" s="8"/>
      <c r="J102" s="17"/>
      <c r="K102" s="3"/>
    </row>
    <row r="103" spans="1:11" ht="15.75" x14ac:dyDescent="0.25">
      <c r="A103" s="3"/>
      <c r="B103" s="9" t="s">
        <v>38</v>
      </c>
      <c r="C103" s="3"/>
      <c r="D103" s="3"/>
      <c r="E103" s="3"/>
      <c r="F103" s="3"/>
      <c r="G103" s="3"/>
      <c r="H103" s="53"/>
      <c r="I103" s="53"/>
      <c r="J103" s="16" t="s">
        <v>4</v>
      </c>
      <c r="K103" s="3"/>
    </row>
    <row r="104" spans="1:11" ht="15" x14ac:dyDescent="0.2">
      <c r="A104" s="3"/>
      <c r="B104" s="6" t="s">
        <v>9</v>
      </c>
      <c r="C104" s="3"/>
      <c r="D104" s="3"/>
      <c r="E104" s="3"/>
      <c r="F104" s="3"/>
      <c r="G104" s="3"/>
      <c r="H104" s="8"/>
      <c r="I104" s="8"/>
      <c r="J104" s="17"/>
      <c r="K104" s="3"/>
    </row>
    <row r="105" spans="1:11" ht="15" x14ac:dyDescent="0.2">
      <c r="A105" s="3"/>
      <c r="B105" s="3"/>
      <c r="C105" s="3"/>
      <c r="D105" s="3"/>
      <c r="E105" s="3"/>
      <c r="F105" s="3"/>
      <c r="G105" s="3"/>
      <c r="H105" s="8"/>
      <c r="I105" s="8"/>
      <c r="J105" s="17"/>
      <c r="K105" s="3"/>
    </row>
    <row r="106" spans="1:11" ht="15.75" x14ac:dyDescent="0.25">
      <c r="B106" s="9" t="s">
        <v>91</v>
      </c>
      <c r="H106" s="53"/>
      <c r="I106" s="53"/>
      <c r="J106" s="16"/>
    </row>
    <row r="108" spans="1:11" ht="15" x14ac:dyDescent="0.2">
      <c r="B108" s="33" t="s">
        <v>92</v>
      </c>
      <c r="C108" s="3"/>
      <c r="D108" s="3"/>
      <c r="E108" s="3"/>
      <c r="F108" s="3"/>
      <c r="G108" s="3"/>
      <c r="H108" s="8"/>
      <c r="I108" s="36">
        <f xml:space="preserve"> ( H88 + (H94 * H97)) * (H100 + H103) * H106</f>
        <v>0</v>
      </c>
      <c r="J108" s="17" t="s">
        <v>5</v>
      </c>
    </row>
    <row r="109" spans="1:11" ht="15" x14ac:dyDescent="0.2">
      <c r="A109" s="3"/>
      <c r="K109" s="3"/>
    </row>
    <row r="110" spans="1:11" ht="15" x14ac:dyDescent="0.2">
      <c r="A110" s="3"/>
      <c r="K110" s="3"/>
    </row>
    <row r="111" spans="1:11" ht="15" x14ac:dyDescent="0.2">
      <c r="A111" s="3"/>
      <c r="B111" s="33"/>
      <c r="C111" s="3"/>
      <c r="D111" s="3"/>
      <c r="E111" s="3"/>
      <c r="F111" s="3"/>
      <c r="G111" s="3"/>
      <c r="H111" s="8"/>
      <c r="I111" s="36"/>
      <c r="J111" s="17"/>
      <c r="K111" s="3"/>
    </row>
    <row r="112" spans="1:11" ht="15" x14ac:dyDescent="0.2">
      <c r="A112" s="3"/>
      <c r="B112" s="3" t="s">
        <v>111</v>
      </c>
      <c r="C112" s="3"/>
      <c r="D112" s="3"/>
      <c r="E112" s="3"/>
      <c r="F112" s="3"/>
      <c r="G112" s="3"/>
      <c r="H112" s="8"/>
      <c r="I112" s="8"/>
      <c r="J112" s="8"/>
      <c r="K112" s="3"/>
    </row>
    <row r="113" spans="1:11" ht="15" x14ac:dyDescent="0.2">
      <c r="A113" s="3"/>
      <c r="B113" s="3"/>
      <c r="C113" s="3" t="s">
        <v>112</v>
      </c>
      <c r="D113" s="3"/>
      <c r="E113" s="3"/>
      <c r="F113" s="3"/>
      <c r="G113" s="3"/>
      <c r="H113" s="8"/>
      <c r="I113" s="8"/>
      <c r="J113" s="8"/>
      <c r="K113" s="3"/>
    </row>
    <row r="114" spans="1:11" ht="15" x14ac:dyDescent="0.2">
      <c r="A114" s="3"/>
      <c r="C114" s="3" t="s">
        <v>113</v>
      </c>
      <c r="D114" s="3"/>
      <c r="E114" s="3"/>
      <c r="F114" s="3"/>
      <c r="G114" s="3"/>
      <c r="H114" s="3"/>
      <c r="I114" s="3"/>
      <c r="J114" s="3"/>
      <c r="K114" s="3"/>
    </row>
    <row r="116" spans="1:11" ht="15.75" thickBot="1" x14ac:dyDescent="0.25">
      <c r="A116" s="3"/>
      <c r="B116" s="7"/>
      <c r="C116" s="7"/>
      <c r="D116" s="7"/>
      <c r="E116" s="7"/>
      <c r="F116" s="7"/>
      <c r="G116" s="7"/>
      <c r="H116" s="7"/>
      <c r="I116" s="7"/>
      <c r="J116" s="7"/>
      <c r="K116" s="3"/>
    </row>
    <row r="117" spans="1:11" ht="15" x14ac:dyDescent="0.2">
      <c r="A117" s="3"/>
      <c r="C117" s="3"/>
      <c r="D117" s="3"/>
      <c r="E117" s="3"/>
      <c r="F117" s="3"/>
      <c r="G117" s="3"/>
      <c r="H117" s="8"/>
      <c r="I117" s="8"/>
      <c r="J117" s="8"/>
      <c r="K117" s="3"/>
    </row>
    <row r="118" spans="1:11" ht="15.75" x14ac:dyDescent="0.25">
      <c r="A118" s="3"/>
      <c r="B118" s="9" t="s">
        <v>18</v>
      </c>
      <c r="C118" s="3"/>
      <c r="D118" s="3"/>
      <c r="E118" s="3"/>
      <c r="F118" s="3"/>
      <c r="G118" s="3"/>
      <c r="H118" s="3"/>
      <c r="I118" s="3"/>
      <c r="J118" s="3"/>
      <c r="K118" s="3"/>
    </row>
    <row r="119" spans="1:11" ht="15" x14ac:dyDescent="0.2">
      <c r="A119" s="3"/>
      <c r="B119" s="3"/>
      <c r="C119" s="3"/>
      <c r="D119" s="3"/>
      <c r="E119" s="3"/>
      <c r="F119" s="3"/>
      <c r="G119" s="3"/>
      <c r="H119" s="3"/>
      <c r="I119" s="3"/>
      <c r="J119" s="3"/>
      <c r="K119" s="3"/>
    </row>
    <row r="120" spans="1:11" ht="15" x14ac:dyDescent="0.2">
      <c r="A120" s="3"/>
      <c r="B120" s="3" t="s">
        <v>19</v>
      </c>
      <c r="D120" s="3"/>
      <c r="E120" s="3"/>
      <c r="F120" s="3"/>
      <c r="G120" s="3"/>
      <c r="H120" s="3"/>
      <c r="I120" s="3"/>
      <c r="J120" s="3"/>
      <c r="K120" s="3"/>
    </row>
    <row r="121" spans="1:11" ht="15.75" x14ac:dyDescent="0.25">
      <c r="A121" s="3"/>
      <c r="B121" s="3" t="s">
        <v>20</v>
      </c>
      <c r="C121" s="3"/>
      <c r="E121" s="3"/>
      <c r="F121" s="3"/>
      <c r="H121" s="3"/>
      <c r="I121" s="3"/>
      <c r="J121" s="3"/>
      <c r="K121" s="3"/>
    </row>
    <row r="122" spans="1:11" ht="15" x14ac:dyDescent="0.2">
      <c r="A122" s="3"/>
      <c r="B122" s="12" t="s">
        <v>126</v>
      </c>
      <c r="C122" s="3"/>
      <c r="D122" s="3"/>
      <c r="E122" s="3"/>
      <c r="G122" s="3"/>
      <c r="H122" s="5"/>
      <c r="I122" s="5"/>
      <c r="J122" s="5"/>
      <c r="K122" s="3"/>
    </row>
    <row r="123" spans="1:11" ht="15" x14ac:dyDescent="0.2">
      <c r="A123" s="3"/>
      <c r="B123" s="3"/>
      <c r="C123" s="3"/>
      <c r="D123" s="3"/>
      <c r="E123" s="3"/>
      <c r="F123" s="3"/>
      <c r="G123" s="3"/>
      <c r="H123" s="3"/>
      <c r="I123" s="3"/>
      <c r="J123" s="3"/>
      <c r="K123" s="3"/>
    </row>
    <row r="124" spans="1:11" ht="20.25" x14ac:dyDescent="0.3">
      <c r="A124" s="3"/>
      <c r="B124" s="50" t="s">
        <v>151</v>
      </c>
      <c r="K124" s="3"/>
    </row>
    <row r="125" spans="1:11" ht="15" x14ac:dyDescent="0.2">
      <c r="A125" s="57" t="s">
        <v>122</v>
      </c>
      <c r="B125" s="57"/>
      <c r="C125" s="3"/>
      <c r="D125" s="3"/>
      <c r="E125" s="3"/>
      <c r="F125" s="3"/>
      <c r="G125" s="3"/>
      <c r="H125" s="3"/>
      <c r="I125" s="3"/>
      <c r="J125" s="3"/>
      <c r="K125" s="3"/>
    </row>
    <row r="126" spans="1:11" x14ac:dyDescent="0.2">
      <c r="A126" s="1"/>
      <c r="B126" s="1"/>
      <c r="C126" s="1"/>
      <c r="D126" s="1"/>
      <c r="E126" s="1"/>
      <c r="F126" s="1"/>
      <c r="G126" s="1"/>
      <c r="H126" s="1"/>
      <c r="I126" s="1"/>
      <c r="J126" s="1"/>
      <c r="K126" s="1"/>
    </row>
  </sheetData>
  <sheetProtection algorithmName="SHA-512" hashValue="YShHfrkmGmvaFYdZmIM2MlnegQRZy68Vo/qC9lj2xFlLpQHqXz0MQnAEohmtiZbfActjDsw36vpK4RcqerGKIw==" saltValue="oHb6rGR1BC0so3wdkR7NPg==" spinCount="100000" sheet="1" objects="1" scenarios="1"/>
  <mergeCells count="29">
    <mergeCell ref="A125:B125"/>
    <mergeCell ref="G52:I52"/>
    <mergeCell ref="H54:J54"/>
    <mergeCell ref="H94:I94"/>
    <mergeCell ref="H100:I100"/>
    <mergeCell ref="H97:I97"/>
    <mergeCell ref="H103:I103"/>
    <mergeCell ref="H106:I106"/>
    <mergeCell ref="H79:I79"/>
    <mergeCell ref="H88:I88"/>
    <mergeCell ref="H70:I70"/>
    <mergeCell ref="H56:I56"/>
    <mergeCell ref="H60:I60"/>
    <mergeCell ref="H67:I67"/>
    <mergeCell ref="H58:I58"/>
    <mergeCell ref="H18:J18"/>
    <mergeCell ref="H21:J21"/>
    <mergeCell ref="H24:J24"/>
    <mergeCell ref="H91:I91"/>
    <mergeCell ref="A2:K3"/>
    <mergeCell ref="I6:J6"/>
    <mergeCell ref="H12:J12"/>
    <mergeCell ref="H15:J15"/>
    <mergeCell ref="H26:J26"/>
    <mergeCell ref="G46:I46"/>
    <mergeCell ref="G48:I48"/>
    <mergeCell ref="H34:I34"/>
    <mergeCell ref="G50:I50"/>
    <mergeCell ref="H86:I86"/>
  </mergeCells>
  <dataValidations count="8">
    <dataValidation type="decimal" operator="greaterThanOrEqual" allowBlank="1" showInputMessage="1" showErrorMessage="1" errorTitle="Numeric" error="Please enter a numeric value (0.000)!" sqref="H106:I106 H94:I94 H97:I97 H100:I100 H103:I103 H88:I88 H91:I91">
      <formula1>0</formula1>
    </dataValidation>
    <dataValidation type="decimal" operator="notEqual" allowBlank="1" showInputMessage="1" showErrorMessage="1" errorTitle="Numeric" error="Please enter a numeric value (0.000)!" sqref="H79:I79 H70:I70 H67:I67 H34:I35">
      <formula1>0</formula1>
    </dataValidation>
    <dataValidation type="date" allowBlank="1" showInputMessage="1" showErrorMessage="1" error="Please enter a valid date!" promptTitle="Date" sqref="H12:J12 H58:J58">
      <formula1>36526</formula1>
      <formula2>1027063</formula2>
    </dataValidation>
    <dataValidation type="decimal" operator="greaterThanOrEqual" allowBlank="1" showInputMessage="1" showErrorMessage="1" errorTitle="Numeric" error="Please enter a Numeric Value (0.00)!" sqref="G46:I46 G48:I48 G50:I50">
      <formula1>0</formula1>
    </dataValidation>
    <dataValidation type="decimal" operator="greaterThan" allowBlank="1" showInputMessage="1" showErrorMessage="1" errorTitle="Numeric" error="Please enter a Numeric Value (0.000)!" sqref="H54:J54">
      <formula1>0</formula1>
    </dataValidation>
    <dataValidation type="decimal" operator="greaterThanOrEqual" allowBlank="1" showInputMessage="1" showErrorMessage="1" errorTitle="Numeric" error="Please enter a numeric value (0.00)!" sqref="H56:I56">
      <formula1>0</formula1>
    </dataValidation>
    <dataValidation type="decimal" operator="greaterThanOrEqual" allowBlank="1" showInputMessage="1" showErrorMessage="1" errorTitle="Numeric" error="Please enter a Numeric value (0.00)!" sqref="H60:I60">
      <formula1>0</formula1>
    </dataValidation>
    <dataValidation type="decimal" operator="greaterThanOrEqual" allowBlank="1" showInputMessage="1" showErrorMessage="1" errorTitle="numerical" error="Please enter a numeric value (0.000)!" sqref="H86:I86">
      <formula1>0</formula1>
    </dataValidation>
  </dataValidations>
  <hyperlinks>
    <hyperlink ref="I6" r:id="rId1"/>
    <hyperlink ref="B122" r:id="rId2"/>
  </hyperlinks>
  <pageMargins left="0.75" right="0.75" top="1" bottom="1" header="0.5" footer="0.5"/>
  <pageSetup scale="62" fitToHeight="2"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7" r:id="rId6" name="Drop Down 1">
              <controlPr locked="0" defaultSize="0" autoLine="0" autoPict="0">
                <anchor moveWithCells="1">
                  <from>
                    <xdr:col>1</xdr:col>
                    <xdr:colOff>238125</xdr:colOff>
                    <xdr:row>28</xdr:row>
                    <xdr:rowOff>0</xdr:rowOff>
                  </from>
                  <to>
                    <xdr:col>3</xdr:col>
                    <xdr:colOff>247650</xdr:colOff>
                    <xdr:row>28</xdr:row>
                    <xdr:rowOff>200025</xdr:rowOff>
                  </to>
                </anchor>
              </controlPr>
            </control>
          </mc:Choice>
        </mc:AlternateContent>
        <mc:AlternateContent xmlns:mc="http://schemas.openxmlformats.org/markup-compatibility/2006">
          <mc:Choice Requires="x14">
            <control shapeId="9218" r:id="rId7" name="Drop Down 2">
              <controlPr locked="0" defaultSize="0" autoLine="0" autoPict="0">
                <anchor moveWithCells="1">
                  <from>
                    <xdr:col>8</xdr:col>
                    <xdr:colOff>238125</xdr:colOff>
                    <xdr:row>28</xdr:row>
                    <xdr:rowOff>0</xdr:rowOff>
                  </from>
                  <to>
                    <xdr:col>8</xdr:col>
                    <xdr:colOff>2009775</xdr:colOff>
                    <xdr:row>28</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L45"/>
  <sheetViews>
    <sheetView workbookViewId="0"/>
  </sheetViews>
  <sheetFormatPr defaultColWidth="0" defaultRowHeight="15" x14ac:dyDescent="0.2"/>
  <cols>
    <col min="1" max="1" width="40.42578125" style="3" customWidth="1"/>
    <col min="2" max="13" width="9.140625" style="3" customWidth="1"/>
    <col min="14" max="16384" width="0" style="3" hidden="1"/>
  </cols>
  <sheetData>
    <row r="2" spans="1:1" x14ac:dyDescent="0.2">
      <c r="A2" s="3" t="s">
        <v>127</v>
      </c>
    </row>
    <row r="21" spans="1:11" x14ac:dyDescent="0.2">
      <c r="A21" s="65" t="s">
        <v>128</v>
      </c>
      <c r="B21" s="66"/>
      <c r="C21" s="66"/>
      <c r="D21" s="66"/>
      <c r="E21" s="66"/>
      <c r="F21" s="66"/>
      <c r="G21" s="66"/>
      <c r="H21" s="66"/>
      <c r="I21" s="66"/>
      <c r="J21" s="66"/>
      <c r="K21" s="66"/>
    </row>
    <row r="22" spans="1:11" x14ac:dyDescent="0.2">
      <c r="A22" s="66"/>
      <c r="B22" s="66"/>
      <c r="C22" s="66"/>
      <c r="D22" s="66"/>
      <c r="E22" s="66"/>
      <c r="F22" s="66"/>
      <c r="G22" s="66"/>
      <c r="H22" s="66"/>
      <c r="I22" s="66"/>
      <c r="J22" s="66"/>
      <c r="K22" s="66"/>
    </row>
    <row r="23" spans="1:11" x14ac:dyDescent="0.2">
      <c r="A23" s="66"/>
      <c r="B23" s="66"/>
      <c r="C23" s="66"/>
      <c r="D23" s="66"/>
      <c r="E23" s="66"/>
      <c r="F23" s="66"/>
      <c r="G23" s="66"/>
      <c r="H23" s="66"/>
      <c r="I23" s="66"/>
      <c r="J23" s="66"/>
      <c r="K23" s="66"/>
    </row>
    <row r="24" spans="1:11" x14ac:dyDescent="0.2">
      <c r="A24" s="66"/>
      <c r="B24" s="66"/>
      <c r="C24" s="66"/>
      <c r="D24" s="66"/>
      <c r="E24" s="66"/>
      <c r="F24" s="66"/>
      <c r="G24" s="66"/>
      <c r="H24" s="66"/>
      <c r="I24" s="66"/>
      <c r="J24" s="66"/>
      <c r="K24" s="66"/>
    </row>
    <row r="26" spans="1:11" x14ac:dyDescent="0.2">
      <c r="A26" s="3" t="s">
        <v>129</v>
      </c>
    </row>
    <row r="28" spans="1:11" x14ac:dyDescent="0.2">
      <c r="A28" s="65" t="s">
        <v>130</v>
      </c>
      <c r="B28" s="66"/>
      <c r="C28" s="66"/>
      <c r="D28" s="66"/>
      <c r="E28" s="66"/>
      <c r="F28" s="66"/>
      <c r="G28" s="66"/>
      <c r="H28" s="66"/>
      <c r="I28" s="66"/>
      <c r="J28" s="66"/>
      <c r="K28" s="66"/>
    </row>
    <row r="29" spans="1:11" x14ac:dyDescent="0.2">
      <c r="A29" s="66"/>
      <c r="B29" s="66"/>
      <c r="C29" s="66"/>
      <c r="D29" s="66"/>
      <c r="E29" s="66"/>
      <c r="F29" s="66"/>
      <c r="G29" s="66"/>
      <c r="H29" s="66"/>
      <c r="I29" s="66"/>
      <c r="J29" s="66"/>
      <c r="K29" s="66"/>
    </row>
    <row r="30" spans="1:11" x14ac:dyDescent="0.2">
      <c r="A30" s="66"/>
      <c r="B30" s="66"/>
      <c r="C30" s="66"/>
      <c r="D30" s="66"/>
      <c r="E30" s="66"/>
      <c r="F30" s="66"/>
      <c r="G30" s="66"/>
      <c r="H30" s="66"/>
      <c r="I30" s="66"/>
      <c r="J30" s="66"/>
      <c r="K30" s="66"/>
    </row>
    <row r="31" spans="1:11" x14ac:dyDescent="0.2">
      <c r="A31" s="46"/>
      <c r="B31" s="46"/>
      <c r="C31" s="46"/>
      <c r="D31" s="46"/>
      <c r="E31" s="46"/>
      <c r="F31" s="46"/>
      <c r="G31" s="46"/>
      <c r="H31" s="46"/>
      <c r="I31" s="46"/>
      <c r="J31" s="46"/>
      <c r="K31" s="46"/>
    </row>
    <row r="32" spans="1:11" ht="15.75" thickBot="1" x14ac:dyDescent="0.25"/>
    <row r="33" spans="1:12" ht="15.75" thickBot="1" x14ac:dyDescent="0.25">
      <c r="A33" s="67" t="s">
        <v>131</v>
      </c>
      <c r="B33" s="68"/>
      <c r="C33" s="68"/>
      <c r="D33" s="68"/>
      <c r="E33" s="68"/>
      <c r="F33" s="68"/>
      <c r="G33" s="68"/>
      <c r="H33" s="68"/>
      <c r="I33" s="68"/>
      <c r="J33" s="68"/>
      <c r="K33" s="68"/>
      <c r="L33" s="69"/>
    </row>
    <row r="34" spans="1:12" ht="11.25" customHeight="1" x14ac:dyDescent="0.2"/>
    <row r="35" spans="1:12" x14ac:dyDescent="0.2">
      <c r="A35" s="47" t="s">
        <v>132</v>
      </c>
      <c r="B35" s="48" t="s">
        <v>133</v>
      </c>
    </row>
    <row r="36" spans="1:12" ht="15.75" x14ac:dyDescent="0.25">
      <c r="A36" s="3" t="s">
        <v>134</v>
      </c>
    </row>
    <row r="37" spans="1:12" ht="15.75" x14ac:dyDescent="0.25">
      <c r="A37" s="3" t="s">
        <v>135</v>
      </c>
    </row>
    <row r="38" spans="1:12" ht="15.75" x14ac:dyDescent="0.25">
      <c r="A38" s="3" t="s">
        <v>136</v>
      </c>
    </row>
    <row r="39" spans="1:12" ht="15.75" x14ac:dyDescent="0.25">
      <c r="A39" s="3" t="s">
        <v>137</v>
      </c>
    </row>
    <row r="40" spans="1:12" ht="15.75" x14ac:dyDescent="0.25">
      <c r="A40" s="3" t="s">
        <v>138</v>
      </c>
    </row>
    <row r="41" spans="1:12" ht="15.75" x14ac:dyDescent="0.25">
      <c r="A41" s="3" t="s">
        <v>139</v>
      </c>
    </row>
    <row r="42" spans="1:12" ht="15.75" x14ac:dyDescent="0.25">
      <c r="A42" s="3" t="s">
        <v>140</v>
      </c>
    </row>
    <row r="44" spans="1:12" x14ac:dyDescent="0.2">
      <c r="A44" s="47" t="s">
        <v>142</v>
      </c>
      <c r="B44" s="48" t="s">
        <v>141</v>
      </c>
    </row>
    <row r="45" spans="1:12" ht="15.75" x14ac:dyDescent="0.25">
      <c r="A45" s="3" t="s">
        <v>143</v>
      </c>
    </row>
  </sheetData>
  <sheetProtection password="B4AF" sheet="1" objects="1" scenarios="1"/>
  <mergeCells count="3">
    <mergeCell ref="A21:K24"/>
    <mergeCell ref="A28:K30"/>
    <mergeCell ref="A33:L33"/>
  </mergeCell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Formulaic Cost Data</vt:lpstr>
      <vt:lpstr>Capital Cost Data</vt:lpstr>
      <vt:lpstr>NERC-CIP Specific Cost</vt:lpstr>
      <vt:lpstr>MTSL Information</vt:lpstr>
      <vt:lpstr>'Capital Cost Data'!Print_Area</vt:lpstr>
      <vt:lpstr>'Formulaic Cost Data'!Print_Area</vt:lpstr>
      <vt:lpstr>'NERC-CIP Specific Cost'!Print_Area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1970-01-01T04:00:00Z</cp:lastPrinted>
  <dcterms:created xsi:type="dcterms:W3CDTF">1970-01-01T04:00:00Z</dcterms:created>
  <dcterms:modified xsi:type="dcterms:W3CDTF">2023-04-18T20:49:51Z</dcterms:modified>
</cp:coreProperties>
</file>